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worksheets/sheet1.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61" windowWidth="15195" windowHeight="9210" firstSheet="4" activeTab="9"/>
  </bookViews>
  <sheets>
    <sheet name="MIN" sheetId="1" r:id="rId1"/>
    <sheet name="Max" sheetId="2" r:id="rId2"/>
    <sheet name="Grass Min" sheetId="3" r:id="rId3"/>
    <sheet name="Wind Av" sheetId="4" r:id="rId4"/>
    <sheet name="Wind Gusts" sheetId="5" r:id="rId5"/>
    <sheet name="Rain" sheetId="6" r:id="rId6"/>
    <sheet name="Snow" sheetId="7" r:id="rId7"/>
    <sheet name="Daily Mean" sheetId="8" r:id="rId8"/>
    <sheet name="Monthly Mean" sheetId="9" r:id="rId9"/>
    <sheet name=" Data" sheetId="10" r:id="rId10"/>
    <sheet name="Averages CET" sheetId="11" r:id="rId11"/>
    <sheet name="jotter" sheetId="12" r:id="rId12"/>
  </sheets>
  <definedNames/>
  <calcPr fullCalcOnLoad="1" iterate="1" iterateCount="1" iterateDelta="0.001"/>
</workbook>
</file>

<file path=xl/comments10.xml><?xml version="1.0" encoding="utf-8"?>
<comments xmlns="http://schemas.openxmlformats.org/spreadsheetml/2006/main">
  <authors>
    <author>Paul</author>
  </authors>
  <commentList>
    <comment ref="A1" authorId="0">
      <text>
        <r>
          <rPr>
            <sz val="8"/>
            <rFont val="Tahoma"/>
            <family val="0"/>
          </rPr>
          <t>The position is set in a semi rural garden, moderately sheltered to the northeast by hedges and trees, which border farmland and fields.</t>
        </r>
      </text>
    </comment>
    <comment ref="J9" authorId="0">
      <text>
        <r>
          <rPr>
            <sz val="9"/>
            <rFont val="Tahoma"/>
            <family val="0"/>
          </rPr>
          <t xml:space="preserve">thick fog, &lt;150 yds. Stratocumulus vis direct overhead.
</t>
        </r>
      </text>
    </comment>
    <comment ref="S9" authorId="0">
      <text>
        <r>
          <rPr>
            <sz val="9"/>
            <rFont val="Tahoma"/>
            <family val="0"/>
          </rPr>
          <t xml:space="preserve">falling slowly
</t>
        </r>
      </text>
    </comment>
    <comment ref="J10" authorId="0">
      <text>
        <r>
          <rPr>
            <sz val="9"/>
            <rFont val="Tahoma"/>
            <family val="0"/>
          </rPr>
          <t xml:space="preserve">Stratocumulus
</t>
        </r>
      </text>
    </comment>
    <comment ref="R9" authorId="0">
      <text>
        <r>
          <rPr>
            <sz val="9"/>
            <rFont val="Tahoma"/>
            <family val="0"/>
          </rPr>
          <t xml:space="preserve">light sleet, mid evening
</t>
        </r>
      </text>
    </comment>
    <comment ref="S10" authorId="0">
      <text>
        <r>
          <rPr>
            <sz val="9"/>
            <rFont val="Tahoma"/>
            <family val="0"/>
          </rPr>
          <t xml:space="preserve">rising slowly
</t>
        </r>
      </text>
    </comment>
    <comment ref="J11" authorId="0">
      <text>
        <r>
          <rPr>
            <sz val="9"/>
            <rFont val="Tahoma"/>
            <family val="0"/>
          </rPr>
          <t xml:space="preserve">Stratocumulus
</t>
        </r>
      </text>
    </comment>
    <comment ref="S11" authorId="0">
      <text>
        <r>
          <rPr>
            <sz val="9"/>
            <rFont val="Tahoma"/>
            <family val="0"/>
          </rPr>
          <t xml:space="preserve">falling
</t>
        </r>
      </text>
    </comment>
    <comment ref="J12" authorId="0">
      <text>
        <r>
          <rPr>
            <sz val="9"/>
            <rFont val="Tahoma"/>
            <family val="0"/>
          </rPr>
          <t xml:space="preserve">Nimbostratus (light snow)
</t>
        </r>
      </text>
    </comment>
    <comment ref="Q12" authorId="0">
      <text>
        <r>
          <rPr>
            <sz val="9"/>
            <rFont val="Tahoma"/>
            <family val="0"/>
          </rPr>
          <t xml:space="preserve">100%
</t>
        </r>
      </text>
    </comment>
    <comment ref="S12" authorId="0">
      <text>
        <r>
          <rPr>
            <sz val="9"/>
            <rFont val="Tahoma"/>
            <family val="0"/>
          </rPr>
          <t xml:space="preserve">falling
</t>
        </r>
      </text>
    </comment>
    <comment ref="E13" authorId="0">
      <text>
        <r>
          <rPr>
            <sz val="9"/>
            <rFont val="Tahoma"/>
            <family val="0"/>
          </rPr>
          <t xml:space="preserve">overnight low3.3c
</t>
        </r>
      </text>
    </comment>
    <comment ref="J13" authorId="0">
      <text>
        <r>
          <rPr>
            <sz val="9"/>
            <rFont val="Tahoma"/>
            <family val="0"/>
          </rPr>
          <t xml:space="preserve">Nimbostratus (moderate spots of rain)
</t>
        </r>
      </text>
    </comment>
    <comment ref="R13" authorId="0">
      <text>
        <r>
          <rPr>
            <sz val="9"/>
            <rFont val="Tahoma"/>
            <family val="0"/>
          </rPr>
          <t xml:space="preserve">Sleet observed am and pm, 30% snow
</t>
        </r>
      </text>
    </comment>
    <comment ref="S13" authorId="0">
      <text>
        <r>
          <rPr>
            <sz val="9"/>
            <rFont val="Tahoma"/>
            <family val="0"/>
          </rPr>
          <t xml:space="preserve">falling
</t>
        </r>
      </text>
    </comment>
    <comment ref="R12" authorId="0">
      <text>
        <r>
          <rPr>
            <sz val="9"/>
            <rFont val="Tahoma"/>
            <family val="0"/>
          </rPr>
          <t xml:space="preserve">light snow 7am-9am
</t>
        </r>
      </text>
    </comment>
    <comment ref="J14" authorId="0">
      <text>
        <r>
          <rPr>
            <sz val="9"/>
            <rFont val="Tahoma"/>
            <family val="0"/>
          </rPr>
          <t xml:space="preserve">Altostratus, Altocumulus
</t>
        </r>
      </text>
    </comment>
    <comment ref="S14" authorId="0">
      <text>
        <r>
          <rPr>
            <sz val="9"/>
            <rFont val="Tahoma"/>
            <family val="0"/>
          </rPr>
          <t xml:space="preserve">steady
</t>
        </r>
      </text>
    </comment>
    <comment ref="J15" authorId="0">
      <text>
        <r>
          <rPr>
            <sz val="9"/>
            <rFont val="Tahoma"/>
            <family val="0"/>
          </rPr>
          <t xml:space="preserve">Nimbostratus (moderate sleet)
</t>
        </r>
      </text>
    </comment>
    <comment ref="Q15" authorId="0">
      <text>
        <r>
          <rPr>
            <sz val="9"/>
            <rFont val="Tahoma"/>
            <family val="0"/>
          </rPr>
          <t xml:space="preserve">90%
</t>
        </r>
      </text>
    </comment>
    <comment ref="S15" authorId="0">
      <text>
        <r>
          <rPr>
            <sz val="9"/>
            <rFont val="Tahoma"/>
            <family val="0"/>
          </rPr>
          <t xml:space="preserve">falling
</t>
        </r>
      </text>
    </comment>
    <comment ref="R15" authorId="0">
      <text>
        <r>
          <rPr>
            <sz val="9"/>
            <rFont val="Tahoma"/>
            <family val="0"/>
          </rPr>
          <t xml:space="preserve">Moderate sleet 90/10 in favour of snow.
</t>
        </r>
      </text>
    </comment>
    <comment ref="J16" authorId="0">
      <text>
        <r>
          <rPr>
            <sz val="9"/>
            <rFont val="Tahoma"/>
            <family val="0"/>
          </rPr>
          <t xml:space="preserve">Stratocumulus, Nimbostratus, rain close by.
</t>
        </r>
      </text>
    </comment>
    <comment ref="S16" authorId="0">
      <text>
        <r>
          <rPr>
            <sz val="9"/>
            <rFont val="Tahoma"/>
            <family val="0"/>
          </rPr>
          <t xml:space="preserve">rising
</t>
        </r>
      </text>
    </comment>
    <comment ref="P16" authorId="0">
      <text>
        <r>
          <rPr>
            <sz val="9"/>
            <rFont val="Tahoma"/>
            <family val="0"/>
          </rPr>
          <t xml:space="preserve">tr
</t>
        </r>
      </text>
    </comment>
    <comment ref="S17" authorId="0">
      <text>
        <r>
          <rPr>
            <sz val="9"/>
            <rFont val="Tahoma"/>
            <family val="0"/>
          </rPr>
          <t xml:space="preserve">rising
</t>
        </r>
      </text>
    </comment>
    <comment ref="J18" authorId="0">
      <text>
        <r>
          <rPr>
            <sz val="9"/>
            <rFont val="Tahoma"/>
            <family val="0"/>
          </rPr>
          <t xml:space="preserve">Altostratus, Cirrostratus, Altocumulus
</t>
        </r>
      </text>
    </comment>
    <comment ref="P17" authorId="0">
      <text>
        <r>
          <rPr>
            <sz val="9"/>
            <rFont val="Tahoma"/>
            <family val="0"/>
          </rPr>
          <t xml:space="preserve">tr
</t>
        </r>
      </text>
    </comment>
    <comment ref="S18" authorId="0">
      <text>
        <r>
          <rPr>
            <sz val="9"/>
            <rFont val="Tahoma"/>
            <family val="0"/>
          </rPr>
          <t xml:space="preserve">f
</t>
        </r>
      </text>
    </comment>
    <comment ref="J19" authorId="0">
      <text>
        <r>
          <rPr>
            <sz val="9"/>
            <rFont val="Tahoma"/>
            <family val="0"/>
          </rPr>
          <t xml:space="preserve">Stratocuulus
</t>
        </r>
      </text>
    </comment>
    <comment ref="S19" authorId="0">
      <text>
        <r>
          <rPr>
            <sz val="9"/>
            <rFont val="Tahoma"/>
            <family val="0"/>
          </rPr>
          <t xml:space="preserve">rising
</t>
        </r>
      </text>
    </comment>
    <comment ref="J20" authorId="0">
      <text>
        <r>
          <rPr>
            <sz val="9"/>
            <rFont val="Tahoma"/>
            <family val="0"/>
          </rPr>
          <t xml:space="preserve">Stratocumulus, Stratus fractus
</t>
        </r>
      </text>
    </comment>
    <comment ref="S20" authorId="0">
      <text>
        <r>
          <rPr>
            <sz val="9"/>
            <rFont val="Tahoma"/>
            <family val="0"/>
          </rPr>
          <t xml:space="preserve">falling
</t>
        </r>
      </text>
    </comment>
    <comment ref="E21" authorId="0">
      <text>
        <r>
          <rPr>
            <sz val="9"/>
            <rFont val="Tahoma"/>
            <family val="0"/>
          </rPr>
          <t xml:space="preserve">night low 10.0
</t>
        </r>
      </text>
    </comment>
    <comment ref="J21" authorId="0">
      <text>
        <r>
          <rPr>
            <sz val="9"/>
            <rFont val="Tahoma"/>
            <family val="0"/>
          </rPr>
          <t xml:space="preserve">Stratocumulus
</t>
        </r>
      </text>
    </comment>
    <comment ref="S21" authorId="0">
      <text>
        <r>
          <rPr>
            <sz val="9"/>
            <rFont val="Tahoma"/>
            <family val="0"/>
          </rPr>
          <t xml:space="preserve">steady
</t>
        </r>
      </text>
    </comment>
    <comment ref="J22" authorId="0">
      <text>
        <r>
          <rPr>
            <sz val="9"/>
            <rFont val="Tahoma"/>
            <family val="0"/>
          </rPr>
          <t xml:space="preserve">Cirrostratus, Altostratus, Stratus fractus
</t>
        </r>
      </text>
    </comment>
    <comment ref="S22" authorId="0">
      <text>
        <r>
          <rPr>
            <sz val="9"/>
            <rFont val="Tahoma"/>
            <family val="0"/>
          </rPr>
          <t xml:space="preserve">falling slowly
</t>
        </r>
      </text>
    </comment>
    <comment ref="J23" authorId="0">
      <text>
        <r>
          <rPr>
            <sz val="9"/>
            <rFont val="Tahoma"/>
            <family val="0"/>
          </rPr>
          <t xml:space="preserve">Stratocumulus
</t>
        </r>
      </text>
    </comment>
    <comment ref="S23" authorId="0">
      <text>
        <r>
          <rPr>
            <sz val="9"/>
            <rFont val="Tahoma"/>
            <family val="0"/>
          </rPr>
          <t xml:space="preserve">falling
</t>
        </r>
      </text>
    </comment>
    <comment ref="J24" authorId="0">
      <text>
        <r>
          <rPr>
            <sz val="9"/>
            <rFont val="Tahoma"/>
            <family val="0"/>
          </rPr>
          <t xml:space="preserve">Cirrostratus, Altostratus, Cumulus, Stratus fractus
</t>
        </r>
      </text>
    </comment>
    <comment ref="P23" authorId="0">
      <text>
        <r>
          <rPr>
            <sz val="9"/>
            <rFont val="Tahoma"/>
            <family val="0"/>
          </rPr>
          <t xml:space="preserve">tr
</t>
        </r>
      </text>
    </comment>
    <comment ref="S24" authorId="0">
      <text>
        <r>
          <rPr>
            <sz val="9"/>
            <rFont val="Tahoma"/>
            <family val="0"/>
          </rPr>
          <t xml:space="preserve">steady
</t>
        </r>
      </text>
    </comment>
    <comment ref="J25" authorId="0">
      <text>
        <r>
          <rPr>
            <sz val="9"/>
            <rFont val="Tahoma"/>
            <family val="0"/>
          </rPr>
          <t xml:space="preserve">Stratocumulus
</t>
        </r>
      </text>
    </comment>
    <comment ref="S25" authorId="0">
      <text>
        <r>
          <rPr>
            <sz val="9"/>
            <rFont val="Tahoma"/>
            <family val="0"/>
          </rPr>
          <t xml:space="preserve">rs
</t>
        </r>
      </text>
    </comment>
    <comment ref="J26" authorId="0">
      <text>
        <r>
          <rPr>
            <sz val="9"/>
            <rFont val="Tahoma"/>
            <family val="0"/>
          </rPr>
          <t xml:space="preserve">Stratocumulus
</t>
        </r>
      </text>
    </comment>
    <comment ref="P25" authorId="0">
      <text>
        <r>
          <rPr>
            <sz val="9"/>
            <rFont val="Tahoma"/>
            <family val="0"/>
          </rPr>
          <t xml:space="preserve">tr
</t>
        </r>
      </text>
    </comment>
    <comment ref="S26" authorId="0">
      <text>
        <r>
          <rPr>
            <sz val="9"/>
            <rFont val="Tahoma"/>
            <family val="0"/>
          </rPr>
          <t xml:space="preserve">rising quickly
</t>
        </r>
      </text>
    </comment>
    <comment ref="J27" authorId="0">
      <text>
        <r>
          <rPr>
            <sz val="9"/>
            <rFont val="Tahoma"/>
            <family val="0"/>
          </rPr>
          <t xml:space="preserve">Cirrocumulus, Cirrus, Altostratus
</t>
        </r>
      </text>
    </comment>
    <comment ref="P26" authorId="0">
      <text>
        <r>
          <rPr>
            <sz val="9"/>
            <rFont val="Tahoma"/>
            <family val="0"/>
          </rPr>
          <t xml:space="preserve">tr
</t>
        </r>
      </text>
    </comment>
    <comment ref="S27" authorId="0">
      <text>
        <r>
          <rPr>
            <sz val="9"/>
            <rFont val="Tahoma"/>
            <family val="0"/>
          </rPr>
          <t xml:space="preserve">rising slowly
</t>
        </r>
      </text>
    </comment>
    <comment ref="J28" authorId="0">
      <text>
        <r>
          <rPr>
            <sz val="9"/>
            <rFont val="Tahoma"/>
            <family val="0"/>
          </rPr>
          <t xml:space="preserve">Shallow thick freezing fog, clear sky overhead.
</t>
        </r>
      </text>
    </comment>
    <comment ref="P27" authorId="0">
      <text>
        <r>
          <rPr>
            <sz val="9"/>
            <rFont val="Tahoma"/>
            <family val="0"/>
          </rPr>
          <t xml:space="preserve">tr
</t>
        </r>
      </text>
    </comment>
    <comment ref="S28" authorId="0">
      <text>
        <r>
          <rPr>
            <sz val="9"/>
            <rFont val="Tahoma"/>
            <family val="0"/>
          </rPr>
          <t xml:space="preserve">rising slowly
</t>
        </r>
      </text>
    </comment>
    <comment ref="J29" authorId="0">
      <text>
        <r>
          <rPr>
            <sz val="9"/>
            <rFont val="Tahoma"/>
            <family val="0"/>
          </rPr>
          <t xml:space="preserve">Altocumulus
</t>
        </r>
      </text>
    </comment>
    <comment ref="P28" authorId="0">
      <text>
        <r>
          <rPr>
            <sz val="9"/>
            <rFont val="Tahoma"/>
            <family val="0"/>
          </rPr>
          <t xml:space="preserve">tr
</t>
        </r>
      </text>
    </comment>
    <comment ref="S29" authorId="0">
      <text>
        <r>
          <rPr>
            <sz val="9"/>
            <rFont val="Tahoma"/>
            <family val="0"/>
          </rPr>
          <t xml:space="preserve">s
</t>
        </r>
      </text>
    </comment>
    <comment ref="J30" authorId="0">
      <text>
        <r>
          <rPr>
            <sz val="9"/>
            <rFont val="Tahoma"/>
            <family val="0"/>
          </rPr>
          <t xml:space="preserve">Stratocumulus
</t>
        </r>
      </text>
    </comment>
    <comment ref="S30" authorId="0">
      <text>
        <r>
          <rPr>
            <sz val="9"/>
            <rFont val="Tahoma"/>
            <family val="0"/>
          </rPr>
          <t xml:space="preserve">falling slowly
</t>
        </r>
      </text>
    </comment>
    <comment ref="E31" authorId="0">
      <text>
        <r>
          <rPr>
            <sz val="9"/>
            <rFont val="Tahoma"/>
            <family val="0"/>
          </rPr>
          <t xml:space="preserve">night low 2.7c.
</t>
        </r>
      </text>
    </comment>
    <comment ref="E30" authorId="0">
      <text>
        <r>
          <rPr>
            <sz val="9"/>
            <rFont val="Tahoma"/>
            <family val="0"/>
          </rPr>
          <t xml:space="preserve">night low -3.4c.
</t>
        </r>
      </text>
    </comment>
    <comment ref="J31" authorId="0">
      <text>
        <r>
          <rPr>
            <sz val="9"/>
            <rFont val="Tahoma"/>
            <family val="0"/>
          </rPr>
          <t xml:space="preserve">Stratocumulus
</t>
        </r>
      </text>
    </comment>
    <comment ref="P30" authorId="0">
      <text>
        <r>
          <rPr>
            <sz val="9"/>
            <rFont val="Tahoma"/>
            <family val="0"/>
          </rPr>
          <t xml:space="preserve">tr
</t>
        </r>
      </text>
    </comment>
    <comment ref="S31" authorId="0">
      <text>
        <r>
          <rPr>
            <sz val="9"/>
            <rFont val="Tahoma"/>
            <family val="0"/>
          </rPr>
          <t xml:space="preserve">falling slowly
</t>
        </r>
      </text>
    </comment>
    <comment ref="J32" authorId="0">
      <text>
        <r>
          <rPr>
            <sz val="9"/>
            <rFont val="Tahoma"/>
            <family val="0"/>
          </rPr>
          <t xml:space="preserve">Stratocumulus
</t>
        </r>
      </text>
    </comment>
    <comment ref="P31" authorId="0">
      <text>
        <r>
          <rPr>
            <sz val="9"/>
            <rFont val="Tahoma"/>
            <family val="0"/>
          </rPr>
          <t xml:space="preserve">tr
</t>
        </r>
      </text>
    </comment>
    <comment ref="S32" authorId="0">
      <text>
        <r>
          <rPr>
            <sz val="9"/>
            <rFont val="Tahoma"/>
            <family val="0"/>
          </rPr>
          <t xml:space="preserve">fs
</t>
        </r>
      </text>
    </comment>
    <comment ref="E33" authorId="0">
      <text>
        <r>
          <rPr>
            <sz val="9"/>
            <rFont val="Tahoma"/>
            <family val="0"/>
          </rPr>
          <t xml:space="preserve">night low 5.3
</t>
        </r>
      </text>
    </comment>
    <comment ref="J33" authorId="0">
      <text>
        <r>
          <rPr>
            <sz val="9"/>
            <rFont val="Tahoma"/>
            <family val="0"/>
          </rPr>
          <t xml:space="preserve">Nimbostratus (light rain)
</t>
        </r>
      </text>
    </comment>
    <comment ref="S33" authorId="0">
      <text>
        <r>
          <rPr>
            <sz val="9"/>
            <rFont val="Tahoma"/>
            <family val="0"/>
          </rPr>
          <t xml:space="preserve">f
</t>
        </r>
      </text>
    </comment>
    <comment ref="J34" authorId="0">
      <text>
        <r>
          <rPr>
            <sz val="9"/>
            <rFont val="Tahoma"/>
            <family val="0"/>
          </rPr>
          <t xml:space="preserve">Stratocumulus
</t>
        </r>
      </text>
    </comment>
    <comment ref="S34" authorId="0">
      <text>
        <r>
          <rPr>
            <sz val="9"/>
            <rFont val="Tahoma"/>
            <family val="0"/>
          </rPr>
          <t xml:space="preserve">s
</t>
        </r>
      </text>
    </comment>
    <comment ref="J35" authorId="0">
      <text>
        <r>
          <rPr>
            <sz val="9"/>
            <rFont val="Tahoma"/>
            <family val="0"/>
          </rPr>
          <t xml:space="preserve">Stratocumulus
</t>
        </r>
      </text>
    </comment>
    <comment ref="S35" authorId="0">
      <text>
        <r>
          <rPr>
            <sz val="9"/>
            <rFont val="Tahoma"/>
            <family val="0"/>
          </rPr>
          <t xml:space="preserve">rising quickly
</t>
        </r>
      </text>
    </comment>
    <comment ref="R35" authorId="0">
      <text>
        <r>
          <rPr>
            <sz val="9"/>
            <rFont val="Tahoma"/>
            <family val="0"/>
          </rPr>
          <t xml:space="preserve">odd snow grain observed.
</t>
        </r>
      </text>
    </comment>
    <comment ref="J36" authorId="0">
      <text>
        <r>
          <rPr>
            <sz val="9"/>
            <rFont val="Tahoma"/>
            <family val="0"/>
          </rPr>
          <t xml:space="preserve">Cumulus fractus
</t>
        </r>
      </text>
    </comment>
    <comment ref="P35" authorId="0">
      <text>
        <r>
          <rPr>
            <sz val="9"/>
            <rFont val="Tahoma"/>
            <family val="0"/>
          </rPr>
          <t xml:space="preserve">tr
</t>
        </r>
      </text>
    </comment>
    <comment ref="S36" authorId="0">
      <text>
        <r>
          <rPr>
            <sz val="9"/>
            <rFont val="Tahoma"/>
            <family val="0"/>
          </rPr>
          <t xml:space="preserve">st
</t>
        </r>
      </text>
    </comment>
    <comment ref="J37" authorId="0">
      <text>
        <r>
          <rPr>
            <sz val="9"/>
            <rFont val="Tahoma"/>
            <family val="0"/>
          </rPr>
          <t xml:space="preserve">Stratocumulus
</t>
        </r>
      </text>
    </comment>
    <comment ref="P36" authorId="0">
      <text>
        <r>
          <rPr>
            <sz val="9"/>
            <rFont val="Tahoma"/>
            <family val="0"/>
          </rPr>
          <t xml:space="preserve">tr
</t>
        </r>
      </text>
    </comment>
    <comment ref="S37" authorId="0">
      <text>
        <r>
          <rPr>
            <sz val="9"/>
            <rFont val="Tahoma"/>
            <family val="0"/>
          </rPr>
          <t xml:space="preserve">s
</t>
        </r>
      </text>
    </comment>
    <comment ref="E38" authorId="0">
      <text>
        <r>
          <rPr>
            <sz val="9"/>
            <rFont val="Tahoma"/>
            <family val="0"/>
          </rPr>
          <t xml:space="preserve">overnight low -2.1
</t>
        </r>
      </text>
    </comment>
    <comment ref="J38" authorId="0">
      <text>
        <r>
          <rPr>
            <sz val="9"/>
            <rFont val="Tahoma"/>
            <family val="0"/>
          </rPr>
          <t xml:space="preserve">Stratocumuls
</t>
        </r>
      </text>
    </comment>
    <comment ref="S38" authorId="0">
      <text>
        <r>
          <rPr>
            <sz val="9"/>
            <rFont val="Tahoma"/>
            <family val="0"/>
          </rPr>
          <t xml:space="preserve">s
</t>
        </r>
      </text>
    </comment>
    <comment ref="J39" authorId="0">
      <text>
        <r>
          <rPr>
            <sz val="9"/>
            <rFont val="Tahoma"/>
            <family val="0"/>
          </rPr>
          <t xml:space="preserve">Stratus
</t>
        </r>
      </text>
    </comment>
    <comment ref="P38" authorId="0">
      <text>
        <r>
          <rPr>
            <sz val="9"/>
            <rFont val="Tahoma"/>
            <family val="0"/>
          </rPr>
          <t xml:space="preserve">tr
</t>
        </r>
      </text>
    </comment>
    <comment ref="S39" authorId="0">
      <text>
        <r>
          <rPr>
            <sz val="9"/>
            <rFont val="Tahoma"/>
            <family val="0"/>
          </rPr>
          <t xml:space="preserve">s
</t>
        </r>
      </text>
    </comment>
    <comment ref="E40" authorId="0">
      <text>
        <r>
          <rPr>
            <sz val="9"/>
            <rFont val="Tahoma"/>
            <family val="0"/>
          </rPr>
          <t xml:space="preserve">night min -2.2c
</t>
        </r>
      </text>
    </comment>
    <comment ref="D39" authorId="0">
      <text>
        <r>
          <rPr>
            <sz val="9"/>
            <rFont val="Tahoma"/>
            <family val="0"/>
          </rPr>
          <t xml:space="preserve">daytime max 2.1c
</t>
        </r>
      </text>
    </comment>
    <comment ref="S40" authorId="0">
      <text>
        <r>
          <rPr>
            <sz val="9"/>
            <rFont val="Tahoma"/>
            <family val="0"/>
          </rPr>
          <t xml:space="preserve">fs
</t>
        </r>
      </text>
    </comment>
    <comment ref="J41" authorId="0">
      <text>
        <r>
          <rPr>
            <sz val="9"/>
            <rFont val="Tahoma"/>
            <family val="0"/>
          </rPr>
          <t xml:space="preserve">Altostratus
</t>
        </r>
      </text>
    </comment>
    <comment ref="S41" authorId="0">
      <text>
        <r>
          <rPr>
            <sz val="9"/>
            <rFont val="Tahoma"/>
            <family val="0"/>
          </rPr>
          <t xml:space="preserve">f
</t>
        </r>
      </text>
    </comment>
    <comment ref="J42" authorId="0">
      <text>
        <r>
          <rPr>
            <sz val="9"/>
            <rFont val="Tahoma"/>
            <family val="0"/>
          </rPr>
          <t xml:space="preserve">Cirrostratus, Altostratus
</t>
        </r>
      </text>
    </comment>
    <comment ref="S42" authorId="0">
      <text>
        <r>
          <rPr>
            <sz val="9"/>
            <rFont val="Tahoma"/>
            <family val="0"/>
          </rPr>
          <t xml:space="preserve">r
</t>
        </r>
      </text>
    </comment>
    <comment ref="E43" authorId="0">
      <text>
        <r>
          <rPr>
            <sz val="9"/>
            <rFont val="Tahoma"/>
            <family val="0"/>
          </rPr>
          <t xml:space="preserve">night low 8.1
</t>
        </r>
      </text>
    </comment>
    <comment ref="D42" authorId="0">
      <text>
        <r>
          <rPr>
            <sz val="9"/>
            <rFont val="Tahoma"/>
            <family val="0"/>
          </rPr>
          <t xml:space="preserve">daytime max 8.8c
</t>
        </r>
      </text>
    </comment>
    <comment ref="J43" authorId="0">
      <text>
        <r>
          <rPr>
            <sz val="9"/>
            <rFont val="Tahoma"/>
            <family val="0"/>
          </rPr>
          <t xml:space="preserve">Stratocumulus
</t>
        </r>
      </text>
    </comment>
    <comment ref="P42" authorId="0">
      <text>
        <r>
          <rPr>
            <sz val="9"/>
            <rFont val="Tahoma"/>
            <family val="0"/>
          </rPr>
          <t xml:space="preserve">tr
</t>
        </r>
      </text>
    </comment>
    <comment ref="S43" authorId="0">
      <text>
        <r>
          <rPr>
            <sz val="9"/>
            <rFont val="Tahoma"/>
            <family val="0"/>
          </rPr>
          <t xml:space="preserve">falling slowly
</t>
        </r>
      </text>
    </comment>
    <comment ref="J44" authorId="0">
      <text>
        <r>
          <rPr>
            <sz val="9"/>
            <rFont val="Tahoma"/>
            <family val="0"/>
          </rPr>
          <t xml:space="preserve">Stratocumulus
</t>
        </r>
      </text>
    </comment>
    <comment ref="S44" authorId="0">
      <text>
        <r>
          <rPr>
            <sz val="9"/>
            <rFont val="Tahoma"/>
            <family val="0"/>
          </rPr>
          <t xml:space="preserve">s
</t>
        </r>
      </text>
    </comment>
    <comment ref="J45" authorId="0">
      <text>
        <r>
          <rPr>
            <sz val="9"/>
            <rFont val="Tahoma"/>
            <family val="0"/>
          </rPr>
          <t xml:space="preserve">Stratocumulus
</t>
        </r>
      </text>
    </comment>
    <comment ref="S45" authorId="0">
      <text>
        <r>
          <rPr>
            <sz val="9"/>
            <rFont val="Tahoma"/>
            <family val="0"/>
          </rPr>
          <t xml:space="preserve">rising slowly
</t>
        </r>
      </text>
    </comment>
    <comment ref="S46" authorId="0">
      <text>
        <r>
          <rPr>
            <sz val="9"/>
            <rFont val="Tahoma"/>
            <family val="0"/>
          </rPr>
          <t xml:space="preserve">falling
</t>
        </r>
      </text>
    </comment>
    <comment ref="J47" authorId="0">
      <text>
        <r>
          <rPr>
            <sz val="9"/>
            <rFont val="Tahoma"/>
            <family val="0"/>
          </rPr>
          <t xml:space="preserve">Cirrus
</t>
        </r>
      </text>
    </comment>
    <comment ref="J46" authorId="0">
      <text>
        <r>
          <rPr>
            <sz val="9"/>
            <rFont val="Tahoma"/>
            <family val="0"/>
          </rPr>
          <t xml:space="preserve">Stratocumulus
</t>
        </r>
      </text>
    </comment>
    <comment ref="P46" authorId="0">
      <text>
        <r>
          <rPr>
            <sz val="9"/>
            <rFont val="Tahoma"/>
            <family val="0"/>
          </rPr>
          <t xml:space="preserve">tr
</t>
        </r>
      </text>
    </comment>
    <comment ref="S47" authorId="0">
      <text>
        <r>
          <rPr>
            <sz val="9"/>
            <rFont val="Tahoma"/>
            <family val="0"/>
          </rPr>
          <t xml:space="preserve">rq
</t>
        </r>
      </text>
    </comment>
    <comment ref="E48" authorId="0">
      <text>
        <r>
          <rPr>
            <sz val="9"/>
            <rFont val="Tahoma"/>
            <family val="0"/>
          </rPr>
          <t xml:space="preserve">night low 2.6c
</t>
        </r>
      </text>
    </comment>
    <comment ref="J48" authorId="0">
      <text>
        <r>
          <rPr>
            <sz val="9"/>
            <rFont val="Tahoma"/>
            <family val="0"/>
          </rPr>
          <t xml:space="preserve">Stratocumulus
</t>
        </r>
      </text>
    </comment>
    <comment ref="S48" authorId="0">
      <text>
        <r>
          <rPr>
            <sz val="9"/>
            <rFont val="Tahoma"/>
            <family val="0"/>
          </rPr>
          <t xml:space="preserve">f
</t>
        </r>
      </text>
    </comment>
    <comment ref="J49" authorId="0">
      <text>
        <r>
          <rPr>
            <sz val="9"/>
            <rFont val="Tahoma"/>
            <family val="0"/>
          </rPr>
          <t xml:space="preserve">Stratus (light rain)
</t>
        </r>
      </text>
    </comment>
    <comment ref="S49" authorId="0">
      <text>
        <r>
          <rPr>
            <sz val="9"/>
            <rFont val="Tahoma"/>
            <family val="0"/>
          </rPr>
          <t xml:space="preserve">s
</t>
        </r>
      </text>
    </comment>
    <comment ref="J50" authorId="0">
      <text>
        <r>
          <rPr>
            <sz val="9"/>
            <rFont val="Tahoma"/>
            <family val="0"/>
          </rPr>
          <t>Shallow fog &lt;150 yds
Stratocumulus, Cirrus, Cirrocumulus</t>
        </r>
      </text>
    </comment>
    <comment ref="S50" authorId="0">
      <text>
        <r>
          <rPr>
            <sz val="9"/>
            <rFont val="Tahoma"/>
            <family val="0"/>
          </rPr>
          <t xml:space="preserve">s
</t>
        </r>
      </text>
    </comment>
    <comment ref="J51" authorId="0">
      <text>
        <r>
          <rPr>
            <sz val="9"/>
            <rFont val="Tahoma"/>
            <family val="0"/>
          </rPr>
          <t xml:space="preserve">Stratocumulus, Altostratus,  Cirrocumulus.
</t>
        </r>
      </text>
    </comment>
    <comment ref="S51" authorId="0">
      <text>
        <r>
          <rPr>
            <sz val="9"/>
            <rFont val="Tahoma"/>
            <family val="0"/>
          </rPr>
          <t xml:space="preserve">rs
</t>
        </r>
      </text>
    </comment>
    <comment ref="J52" authorId="0">
      <text>
        <r>
          <rPr>
            <sz val="9"/>
            <rFont val="Tahoma"/>
            <family val="0"/>
          </rPr>
          <t xml:space="preserve">Stratus, Cirrostratus (light rain)
</t>
        </r>
      </text>
    </comment>
    <comment ref="S52" authorId="0">
      <text>
        <r>
          <rPr>
            <sz val="9"/>
            <rFont val="Tahoma"/>
            <family val="0"/>
          </rPr>
          <t xml:space="preserve">falling
</t>
        </r>
      </text>
    </comment>
    <comment ref="J53" authorId="0">
      <text>
        <r>
          <rPr>
            <sz val="9"/>
            <rFont val="Tahoma"/>
            <family val="0"/>
          </rPr>
          <t xml:space="preserve">Cumulus fractus
</t>
        </r>
      </text>
    </comment>
    <comment ref="S53" authorId="0">
      <text>
        <r>
          <rPr>
            <sz val="9"/>
            <rFont val="Tahoma"/>
            <family val="0"/>
          </rPr>
          <t xml:space="preserve">r
</t>
        </r>
      </text>
    </comment>
    <comment ref="J54" authorId="0">
      <text>
        <r>
          <rPr>
            <sz val="9"/>
            <rFont val="Tahoma"/>
            <family val="0"/>
          </rPr>
          <t xml:space="preserve">Altostratus, Cirrostratus, Cumulus.
</t>
        </r>
      </text>
    </comment>
    <comment ref="P53" authorId="0">
      <text>
        <r>
          <rPr>
            <sz val="9"/>
            <rFont val="Tahoma"/>
            <family val="0"/>
          </rPr>
          <t xml:space="preserve">small hail observed in short moderate shower, afternoon.
</t>
        </r>
      </text>
    </comment>
    <comment ref="S54" authorId="0">
      <text>
        <r>
          <rPr>
            <sz val="9"/>
            <rFont val="Tahoma"/>
            <family val="0"/>
          </rPr>
          <t xml:space="preserve">falling quickly
</t>
        </r>
      </text>
    </comment>
    <comment ref="S55" authorId="0">
      <text>
        <r>
          <rPr>
            <sz val="9"/>
            <rFont val="Tahoma"/>
            <family val="0"/>
          </rPr>
          <t xml:space="preserve">r
</t>
        </r>
      </text>
    </comment>
    <comment ref="E56" authorId="0">
      <text>
        <r>
          <rPr>
            <sz val="9"/>
            <rFont val="Tahoma"/>
            <family val="0"/>
          </rPr>
          <t xml:space="preserve">night low 2.7c
</t>
        </r>
      </text>
    </comment>
    <comment ref="J56" authorId="0">
      <text>
        <r>
          <rPr>
            <sz val="9"/>
            <rFont val="Tahoma"/>
            <family val="0"/>
          </rPr>
          <t xml:space="preserve">Stratus
</t>
        </r>
      </text>
    </comment>
    <comment ref="P55" authorId="0">
      <text>
        <r>
          <rPr>
            <sz val="9"/>
            <rFont val="Tahoma"/>
            <family val="0"/>
          </rPr>
          <t xml:space="preserve">tr
</t>
        </r>
      </text>
    </comment>
    <comment ref="S56" authorId="0">
      <text>
        <r>
          <rPr>
            <sz val="9"/>
            <rFont val="Tahoma"/>
            <family val="0"/>
          </rPr>
          <t xml:space="preserve">r
</t>
        </r>
      </text>
    </comment>
    <comment ref="J57" authorId="0">
      <text>
        <r>
          <rPr>
            <sz val="9"/>
            <rFont val="Tahoma"/>
            <family val="0"/>
          </rPr>
          <t xml:space="preserve">Stratus
</t>
        </r>
      </text>
    </comment>
    <comment ref="S57" authorId="0">
      <text>
        <r>
          <rPr>
            <sz val="9"/>
            <rFont val="Tahoma"/>
            <family val="0"/>
          </rPr>
          <t xml:space="preserve">rs
</t>
        </r>
      </text>
    </comment>
    <comment ref="J58" authorId="0">
      <text>
        <r>
          <rPr>
            <sz val="9"/>
            <rFont val="Tahoma"/>
            <family val="0"/>
          </rPr>
          <t xml:space="preserve">Nimbostratus (moderate rain)
</t>
        </r>
      </text>
    </comment>
    <comment ref="S58" authorId="0">
      <text>
        <r>
          <rPr>
            <sz val="9"/>
            <rFont val="Tahoma"/>
            <family val="0"/>
          </rPr>
          <t xml:space="preserve">fs
</t>
        </r>
      </text>
    </comment>
    <comment ref="J59" authorId="0">
      <text>
        <r>
          <rPr>
            <sz val="9"/>
            <rFont val="Tahoma"/>
            <family val="0"/>
          </rPr>
          <t xml:space="preserve">Stratus
</t>
        </r>
      </text>
    </comment>
    <comment ref="S59" authorId="0">
      <text>
        <r>
          <rPr>
            <sz val="9"/>
            <rFont val="Tahoma"/>
            <family val="0"/>
          </rPr>
          <t xml:space="preserve">r
</t>
        </r>
      </text>
    </comment>
    <comment ref="J60" authorId="0">
      <text>
        <r>
          <rPr>
            <sz val="9"/>
            <rFont val="Tahoma"/>
            <family val="0"/>
          </rPr>
          <t xml:space="preserve">Nimbostratus (light to moderate sleet)
</t>
        </r>
      </text>
    </comment>
    <comment ref="R60" authorId="0">
      <text>
        <r>
          <rPr>
            <sz val="9"/>
            <rFont val="Tahoma"/>
            <family val="0"/>
          </rPr>
          <t xml:space="preserve">Light to moderate sleet am (80/20 in favour of Rain)
</t>
        </r>
      </text>
    </comment>
    <comment ref="S60" authorId="0">
      <text>
        <r>
          <rPr>
            <sz val="9"/>
            <rFont val="Tahoma"/>
            <family val="0"/>
          </rPr>
          <t xml:space="preserve">f
</t>
        </r>
      </text>
    </comment>
    <comment ref="J61" authorId="0">
      <text>
        <r>
          <rPr>
            <sz val="9"/>
            <rFont val="Tahoma"/>
            <family val="0"/>
          </rPr>
          <t>Thick fog &lt;120 yds.
Fog stratus</t>
        </r>
      </text>
    </comment>
    <comment ref="S61" authorId="0">
      <text>
        <r>
          <rPr>
            <sz val="9"/>
            <rFont val="Tahoma"/>
            <family val="0"/>
          </rPr>
          <t xml:space="preserve">s
</t>
        </r>
      </text>
    </comment>
    <comment ref="J62" authorId="0">
      <text>
        <r>
          <rPr>
            <sz val="9"/>
            <rFont val="Tahoma"/>
            <family val="0"/>
          </rPr>
          <t xml:space="preserve">Stratus
</t>
        </r>
      </text>
    </comment>
    <comment ref="S62" authorId="0">
      <text>
        <r>
          <rPr>
            <sz val="9"/>
            <rFont val="Tahoma"/>
            <family val="0"/>
          </rPr>
          <t xml:space="preserve">f
</t>
        </r>
      </text>
    </comment>
    <comment ref="J63" authorId="0">
      <text>
        <r>
          <rPr>
            <sz val="9"/>
            <rFont val="Tahoma"/>
            <family val="0"/>
          </rPr>
          <t xml:space="preserve">Atostratus, Altocumulus, Cirrus.
</t>
        </r>
      </text>
    </comment>
    <comment ref="S63" authorId="0">
      <text>
        <r>
          <rPr>
            <sz val="9"/>
            <rFont val="Tahoma"/>
            <family val="0"/>
          </rPr>
          <t xml:space="preserve">r
</t>
        </r>
      </text>
    </comment>
    <comment ref="J64" authorId="0">
      <text>
        <r>
          <rPr>
            <sz val="9"/>
            <rFont val="Tahoma"/>
            <family val="0"/>
          </rPr>
          <t>Altocumulus, Cirrostratus.</t>
        </r>
      </text>
    </comment>
    <comment ref="P63" authorId="0">
      <text>
        <r>
          <rPr>
            <sz val="9"/>
            <rFont val="Tahoma"/>
            <family val="0"/>
          </rPr>
          <t xml:space="preserve">tr
</t>
        </r>
      </text>
    </comment>
    <comment ref="S64" authorId="0">
      <text>
        <r>
          <rPr>
            <sz val="9"/>
            <rFont val="Tahoma"/>
            <family val="0"/>
          </rPr>
          <t xml:space="preserve">fs
</t>
        </r>
      </text>
    </comment>
    <comment ref="J65" authorId="0">
      <text>
        <r>
          <rPr>
            <sz val="9"/>
            <rFont val="Tahoma"/>
            <family val="0"/>
          </rPr>
          <t xml:space="preserve">Nimbostratus (light to moderate rain)
</t>
        </r>
      </text>
    </comment>
    <comment ref="S65" authorId="0">
      <text>
        <r>
          <rPr>
            <sz val="9"/>
            <rFont val="Tahoma"/>
            <family val="0"/>
          </rPr>
          <t xml:space="preserve">rs
</t>
        </r>
      </text>
    </comment>
    <comment ref="J66" authorId="0">
      <text>
        <r>
          <rPr>
            <sz val="9"/>
            <rFont val="Tahoma"/>
            <family val="0"/>
          </rPr>
          <t xml:space="preserve">Altostratus, Cumulus, Cirrus
</t>
        </r>
      </text>
    </comment>
    <comment ref="S66" authorId="0">
      <text>
        <r>
          <rPr>
            <sz val="9"/>
            <rFont val="Tahoma"/>
            <family val="0"/>
          </rPr>
          <t xml:space="preserve">rs
</t>
        </r>
      </text>
    </comment>
    <comment ref="J67" authorId="0">
      <text>
        <r>
          <rPr>
            <sz val="9"/>
            <rFont val="Tahoma"/>
            <family val="0"/>
          </rPr>
          <t xml:space="preserve">Stratocumulus
</t>
        </r>
      </text>
    </comment>
    <comment ref="S67" authorId="0">
      <text>
        <r>
          <rPr>
            <sz val="9"/>
            <rFont val="Tahoma"/>
            <family val="0"/>
          </rPr>
          <t xml:space="preserve">r
</t>
        </r>
      </text>
    </comment>
    <comment ref="J68" authorId="0">
      <text>
        <r>
          <rPr>
            <sz val="9"/>
            <rFont val="Tahoma"/>
            <family val="0"/>
          </rPr>
          <t xml:space="preserve">Stratocumulus
</t>
        </r>
      </text>
    </comment>
    <comment ref="S68" authorId="0">
      <text>
        <r>
          <rPr>
            <sz val="9"/>
            <rFont val="Tahoma"/>
            <family val="0"/>
          </rPr>
          <t xml:space="preserve">rs
</t>
        </r>
      </text>
    </comment>
    <comment ref="J69" authorId="0">
      <text>
        <r>
          <rPr>
            <sz val="9"/>
            <rFont val="Tahoma"/>
            <family val="0"/>
          </rPr>
          <t xml:space="preserve">Stratocumulus
</t>
        </r>
      </text>
    </comment>
    <comment ref="S69" authorId="0">
      <text>
        <r>
          <rPr>
            <sz val="9"/>
            <rFont val="Tahoma"/>
            <family val="0"/>
          </rPr>
          <t xml:space="preserve">S
</t>
        </r>
      </text>
    </comment>
    <comment ref="J70" authorId="0">
      <text>
        <r>
          <rPr>
            <sz val="9"/>
            <rFont val="Tahoma"/>
            <family val="0"/>
          </rPr>
          <t xml:space="preserve">Stratus
</t>
        </r>
      </text>
    </comment>
    <comment ref="S70" authorId="0">
      <text>
        <r>
          <rPr>
            <sz val="9"/>
            <rFont val="Tahoma"/>
            <family val="0"/>
          </rPr>
          <t xml:space="preserve">s
</t>
        </r>
      </text>
    </comment>
    <comment ref="E71" authorId="0">
      <text>
        <r>
          <rPr>
            <sz val="9"/>
            <rFont val="Tahoma"/>
            <family val="0"/>
          </rPr>
          <t xml:space="preserve">night low 2.2c
</t>
        </r>
      </text>
    </comment>
    <comment ref="J71" authorId="0">
      <text>
        <r>
          <rPr>
            <sz val="9"/>
            <rFont val="Tahoma"/>
            <family val="0"/>
          </rPr>
          <t xml:space="preserve">Stratus
</t>
        </r>
      </text>
    </comment>
    <comment ref="S71" authorId="0">
      <text>
        <r>
          <rPr>
            <sz val="9"/>
            <rFont val="Tahoma"/>
            <family val="0"/>
          </rPr>
          <t xml:space="preserve">fs
</t>
        </r>
      </text>
    </comment>
    <comment ref="J72" authorId="0">
      <text>
        <r>
          <rPr>
            <sz val="9"/>
            <rFont val="Tahoma"/>
            <family val="0"/>
          </rPr>
          <t xml:space="preserve">Stratocumulus
</t>
        </r>
      </text>
    </comment>
    <comment ref="P71" authorId="0">
      <text>
        <r>
          <rPr>
            <sz val="9"/>
            <rFont val="Tahoma"/>
            <family val="0"/>
          </rPr>
          <t xml:space="preserve">tr
</t>
        </r>
      </text>
    </comment>
    <comment ref="S72" authorId="0">
      <text>
        <r>
          <rPr>
            <sz val="9"/>
            <rFont val="Tahoma"/>
            <family val="0"/>
          </rPr>
          <t xml:space="preserve">s
</t>
        </r>
      </text>
    </comment>
    <comment ref="E73" authorId="0">
      <text>
        <r>
          <rPr>
            <sz val="9"/>
            <rFont val="Tahoma"/>
            <family val="0"/>
          </rPr>
          <t xml:space="preserve">night low 1.1c
</t>
        </r>
      </text>
    </comment>
    <comment ref="J73" authorId="0">
      <text>
        <r>
          <rPr>
            <sz val="9"/>
            <rFont val="Tahoma"/>
            <family val="0"/>
          </rPr>
          <t xml:space="preserve">Stratocumulus
</t>
        </r>
      </text>
    </comment>
    <comment ref="S73" authorId="0">
      <text>
        <r>
          <rPr>
            <sz val="9"/>
            <rFont val="Tahoma"/>
            <family val="0"/>
          </rPr>
          <t xml:space="preserve">s
</t>
        </r>
      </text>
    </comment>
    <comment ref="P73" authorId="0">
      <text>
        <r>
          <rPr>
            <sz val="9"/>
            <rFont val="Tahoma"/>
            <family val="0"/>
          </rPr>
          <t xml:space="preserve">tr
</t>
        </r>
      </text>
    </comment>
    <comment ref="S74" authorId="0">
      <text>
        <r>
          <rPr>
            <sz val="9"/>
            <rFont val="Tahoma"/>
            <family val="0"/>
          </rPr>
          <t xml:space="preserve">fs
</t>
        </r>
      </text>
    </comment>
    <comment ref="P74" authorId="0">
      <text>
        <r>
          <rPr>
            <sz val="9"/>
            <rFont val="Tahoma"/>
            <family val="0"/>
          </rPr>
          <t xml:space="preserve">tr
</t>
        </r>
      </text>
    </comment>
    <comment ref="S75" authorId="0">
      <text>
        <r>
          <rPr>
            <sz val="9"/>
            <rFont val="Tahoma"/>
            <family val="0"/>
          </rPr>
          <t xml:space="preserve">fs
</t>
        </r>
      </text>
    </comment>
    <comment ref="E76" authorId="0">
      <text>
        <r>
          <rPr>
            <sz val="9"/>
            <rFont val="Tahoma"/>
            <family val="0"/>
          </rPr>
          <t xml:space="preserve">night low 4.3c
</t>
        </r>
      </text>
    </comment>
    <comment ref="S76" authorId="0">
      <text>
        <r>
          <rPr>
            <sz val="9"/>
            <rFont val="Tahoma"/>
            <family val="0"/>
          </rPr>
          <t xml:space="preserve">rising
</t>
        </r>
      </text>
    </comment>
    <comment ref="J77" authorId="0">
      <text>
        <r>
          <rPr>
            <sz val="9"/>
            <rFont val="Tahoma"/>
            <family val="0"/>
          </rPr>
          <t xml:space="preserve">Stratocumulus
</t>
        </r>
      </text>
    </comment>
    <comment ref="S77" authorId="0">
      <text>
        <r>
          <rPr>
            <sz val="9"/>
            <rFont val="Tahoma"/>
            <family val="0"/>
          </rPr>
          <t xml:space="preserve">f
</t>
        </r>
      </text>
    </comment>
    <comment ref="J78" authorId="0">
      <text>
        <r>
          <rPr>
            <sz val="9"/>
            <rFont val="Tahoma"/>
            <family val="0"/>
          </rPr>
          <t xml:space="preserve">Cirrus
</t>
        </r>
      </text>
    </comment>
    <comment ref="P77" authorId="0">
      <text>
        <r>
          <rPr>
            <sz val="9"/>
            <rFont val="Tahoma"/>
            <family val="0"/>
          </rPr>
          <t xml:space="preserve">tr
</t>
        </r>
      </text>
    </comment>
    <comment ref="S78" authorId="0">
      <text>
        <r>
          <rPr>
            <sz val="9"/>
            <rFont val="Tahoma"/>
            <family val="0"/>
          </rPr>
          <t xml:space="preserve">rs
</t>
        </r>
      </text>
    </comment>
    <comment ref="J79" authorId="0">
      <text>
        <r>
          <rPr>
            <sz val="9"/>
            <rFont val="Tahoma"/>
            <family val="0"/>
          </rPr>
          <t xml:space="preserve">Altostratus
</t>
        </r>
      </text>
    </comment>
    <comment ref="S79" authorId="0">
      <text>
        <r>
          <rPr>
            <sz val="9"/>
            <rFont val="Tahoma"/>
            <family val="0"/>
          </rPr>
          <t xml:space="preserve">f
</t>
        </r>
      </text>
    </comment>
    <comment ref="J80" authorId="0">
      <text>
        <r>
          <rPr>
            <sz val="9"/>
            <rFont val="Tahoma"/>
            <family val="0"/>
          </rPr>
          <t xml:space="preserve">Nimbostratus
</t>
        </r>
      </text>
    </comment>
    <comment ref="S80" authorId="0">
      <text>
        <r>
          <rPr>
            <sz val="9"/>
            <rFont val="Tahoma"/>
            <family val="0"/>
          </rPr>
          <t xml:space="preserve">rising
</t>
        </r>
      </text>
    </comment>
    <comment ref="J81" authorId="0">
      <text>
        <r>
          <rPr>
            <sz val="9"/>
            <rFont val="Tahoma"/>
            <family val="0"/>
          </rPr>
          <t xml:space="preserve">Cirrus
</t>
        </r>
      </text>
    </comment>
    <comment ref="S81" authorId="0">
      <text>
        <r>
          <rPr>
            <sz val="9"/>
            <rFont val="Tahoma"/>
            <family val="0"/>
          </rPr>
          <t xml:space="preserve">rq
</t>
        </r>
      </text>
    </comment>
    <comment ref="J82" authorId="0">
      <text>
        <r>
          <rPr>
            <sz val="9"/>
            <rFont val="Tahoma"/>
            <family val="0"/>
          </rPr>
          <t xml:space="preserve">Thick fog, vis &lt;100 yds.
</t>
        </r>
      </text>
    </comment>
    <comment ref="P81" authorId="0">
      <text>
        <r>
          <rPr>
            <sz val="9"/>
            <rFont val="Tahoma"/>
            <family val="0"/>
          </rPr>
          <t xml:space="preserve">tr
</t>
        </r>
      </text>
    </comment>
    <comment ref="S82" authorId="0">
      <text>
        <r>
          <rPr>
            <sz val="9"/>
            <rFont val="Tahoma"/>
            <family val="0"/>
          </rPr>
          <t xml:space="preserve">f
</t>
        </r>
      </text>
    </comment>
    <comment ref="E82" authorId="0">
      <text>
        <r>
          <rPr>
            <sz val="9"/>
            <rFont val="Tahoma"/>
            <family val="0"/>
          </rPr>
          <t xml:space="preserve">night low = 4.1c
</t>
        </r>
      </text>
    </comment>
    <comment ref="E83" authorId="0">
      <text>
        <r>
          <rPr>
            <sz val="9"/>
            <rFont val="Tahoma"/>
            <family val="0"/>
          </rPr>
          <t xml:space="preserve">night low 7.4c
</t>
        </r>
      </text>
    </comment>
    <comment ref="J83" authorId="0">
      <text>
        <r>
          <rPr>
            <sz val="9"/>
            <rFont val="Tahoma"/>
            <family val="0"/>
          </rPr>
          <t xml:space="preserve">Fog Stratus vis &lt;400 yds
</t>
        </r>
      </text>
    </comment>
    <comment ref="S83" authorId="0">
      <text>
        <r>
          <rPr>
            <sz val="9"/>
            <rFont val="Tahoma"/>
            <family val="0"/>
          </rPr>
          <t xml:space="preserve">fs
</t>
        </r>
      </text>
    </comment>
    <comment ref="P82" authorId="0">
      <text>
        <r>
          <rPr>
            <sz val="9"/>
            <rFont val="Tahoma"/>
            <family val="0"/>
          </rPr>
          <t xml:space="preserve">tr
</t>
        </r>
      </text>
    </comment>
    <comment ref="J84" authorId="0">
      <text>
        <r>
          <rPr>
            <sz val="9"/>
            <rFont val="Tahoma"/>
            <family val="0"/>
          </rPr>
          <t xml:space="preserve">Fog &lt;400yds / Stratus
</t>
        </r>
      </text>
    </comment>
    <comment ref="S84" authorId="0">
      <text>
        <r>
          <rPr>
            <sz val="9"/>
            <rFont val="Tahoma"/>
            <family val="0"/>
          </rPr>
          <t xml:space="preserve">rs
</t>
        </r>
      </text>
    </comment>
    <comment ref="J85" authorId="0">
      <text>
        <r>
          <rPr>
            <sz val="9"/>
            <rFont val="Tahoma"/>
            <family val="0"/>
          </rPr>
          <t xml:space="preserve">Altostratus, Cirrostratus
</t>
        </r>
      </text>
    </comment>
    <comment ref="S85" authorId="0">
      <text>
        <r>
          <rPr>
            <sz val="9"/>
            <rFont val="Tahoma"/>
            <family val="0"/>
          </rPr>
          <t xml:space="preserve">r
</t>
        </r>
      </text>
    </comment>
    <comment ref="J86" authorId="0">
      <text>
        <r>
          <rPr>
            <sz val="9"/>
            <rFont val="Tahoma"/>
            <family val="0"/>
          </rPr>
          <t xml:space="preserve">Cirrus
</t>
        </r>
      </text>
    </comment>
    <comment ref="P85" authorId="0">
      <text>
        <r>
          <rPr>
            <sz val="9"/>
            <rFont val="Tahoma"/>
            <family val="0"/>
          </rPr>
          <t xml:space="preserve">t
</t>
        </r>
      </text>
    </comment>
    <comment ref="S86" authorId="0">
      <text>
        <r>
          <rPr>
            <sz val="9"/>
            <rFont val="Tahoma"/>
            <family val="0"/>
          </rPr>
          <t xml:space="preserve">r
</t>
        </r>
      </text>
    </comment>
    <comment ref="J87" authorId="0">
      <text>
        <r>
          <rPr>
            <sz val="9"/>
            <rFont val="Tahoma"/>
            <family val="0"/>
          </rPr>
          <t xml:space="preserve">Altostratus
</t>
        </r>
      </text>
    </comment>
    <comment ref="S87" authorId="0">
      <text>
        <r>
          <rPr>
            <sz val="9"/>
            <rFont val="Tahoma"/>
            <family val="0"/>
          </rPr>
          <t xml:space="preserve">fs
</t>
        </r>
      </text>
    </comment>
    <comment ref="E87" authorId="0">
      <text>
        <r>
          <rPr>
            <sz val="9"/>
            <rFont val="Tahoma"/>
            <family val="0"/>
          </rPr>
          <t xml:space="preserve">night low 3.8c
</t>
        </r>
      </text>
    </comment>
    <comment ref="E88" authorId="0">
      <text>
        <r>
          <rPr>
            <sz val="9"/>
            <rFont val="Tahoma"/>
            <family val="0"/>
          </rPr>
          <t xml:space="preserve">night low 8.9
</t>
        </r>
      </text>
    </comment>
    <comment ref="J88" authorId="0">
      <text>
        <r>
          <rPr>
            <sz val="9"/>
            <rFont val="Tahoma"/>
            <family val="0"/>
          </rPr>
          <t xml:space="preserve">Stratocumulus
</t>
        </r>
      </text>
    </comment>
    <comment ref="S88" authorId="0">
      <text>
        <r>
          <rPr>
            <sz val="9"/>
            <rFont val="Tahoma"/>
            <family val="0"/>
          </rPr>
          <t xml:space="preserve">rs
</t>
        </r>
      </text>
    </comment>
    <comment ref="P87" authorId="0">
      <text>
        <r>
          <rPr>
            <sz val="9"/>
            <rFont val="Tahoma"/>
            <family val="0"/>
          </rPr>
          <t xml:space="preserve">tr
</t>
        </r>
      </text>
    </comment>
    <comment ref="J89" authorId="0">
      <text>
        <r>
          <rPr>
            <sz val="9"/>
            <rFont val="Tahoma"/>
            <family val="0"/>
          </rPr>
          <t xml:space="preserve">Altocumulus
</t>
        </r>
      </text>
    </comment>
    <comment ref="P88" authorId="0">
      <text>
        <r>
          <rPr>
            <sz val="9"/>
            <rFont val="Tahoma"/>
            <family val="0"/>
          </rPr>
          <t xml:space="preserve">tr
</t>
        </r>
      </text>
    </comment>
    <comment ref="S89" authorId="0">
      <text>
        <r>
          <rPr>
            <sz val="9"/>
            <rFont val="Tahoma"/>
            <family val="0"/>
          </rPr>
          <t xml:space="preserve">r
</t>
        </r>
      </text>
    </comment>
    <comment ref="J90" authorId="0">
      <text>
        <r>
          <rPr>
            <sz val="9"/>
            <rFont val="Tahoma"/>
            <family val="0"/>
          </rPr>
          <t xml:space="preserve">Alrocumulus
</t>
        </r>
      </text>
    </comment>
    <comment ref="P89" authorId="0">
      <text>
        <r>
          <rPr>
            <sz val="9"/>
            <rFont val="Tahoma"/>
            <family val="0"/>
          </rPr>
          <t xml:space="preserve">tr
</t>
        </r>
      </text>
    </comment>
    <comment ref="S90" authorId="0">
      <text>
        <r>
          <rPr>
            <sz val="9"/>
            <rFont val="Tahoma"/>
            <family val="0"/>
          </rPr>
          <t xml:space="preserve">rs
</t>
        </r>
      </text>
    </comment>
    <comment ref="J91" authorId="0">
      <text>
        <r>
          <rPr>
            <sz val="9"/>
            <rFont val="Tahoma"/>
            <family val="0"/>
          </rPr>
          <t xml:space="preserve">Shallow fog, dawn. Cirrus
</t>
        </r>
      </text>
    </comment>
    <comment ref="P90" authorId="0">
      <text>
        <r>
          <rPr>
            <sz val="9"/>
            <rFont val="Tahoma"/>
            <family val="0"/>
          </rPr>
          <t xml:space="preserve">tr
</t>
        </r>
      </text>
    </comment>
    <comment ref="S91" authorId="0">
      <text>
        <r>
          <rPr>
            <sz val="9"/>
            <rFont val="Tahoma"/>
            <family val="0"/>
          </rPr>
          <t xml:space="preserve">fs
</t>
        </r>
      </text>
    </comment>
    <comment ref="J92" authorId="0">
      <text>
        <r>
          <rPr>
            <sz val="9"/>
            <rFont val="Tahoma"/>
            <family val="0"/>
          </rPr>
          <t xml:space="preserve">Cirrus
</t>
        </r>
      </text>
    </comment>
    <comment ref="P91" authorId="0">
      <text>
        <r>
          <rPr>
            <sz val="9"/>
            <rFont val="Tahoma"/>
            <family val="0"/>
          </rPr>
          <t xml:space="preserve">tr
</t>
        </r>
      </text>
    </comment>
    <comment ref="S92" authorId="0">
      <text>
        <r>
          <rPr>
            <sz val="9"/>
            <rFont val="Tahoma"/>
            <family val="0"/>
          </rPr>
          <t xml:space="preserve">f
</t>
        </r>
      </text>
    </comment>
    <comment ref="J93" authorId="0">
      <text>
        <r>
          <rPr>
            <sz val="9"/>
            <rFont val="Tahoma"/>
            <family val="0"/>
          </rPr>
          <t xml:space="preserve">Fog &lt;400 yds
</t>
        </r>
      </text>
    </comment>
    <comment ref="S93" authorId="0">
      <text>
        <r>
          <rPr>
            <sz val="9"/>
            <rFont val="Tahoma"/>
            <family val="0"/>
          </rPr>
          <t xml:space="preserve">fs
</t>
        </r>
      </text>
    </comment>
    <comment ref="J94" authorId="0">
      <text>
        <r>
          <rPr>
            <sz val="9"/>
            <rFont val="Tahoma"/>
            <family val="0"/>
          </rPr>
          <t xml:space="preserve">Stratus
</t>
        </r>
      </text>
    </comment>
    <comment ref="S94" authorId="0">
      <text>
        <r>
          <rPr>
            <sz val="9"/>
            <rFont val="Tahoma"/>
            <family val="0"/>
          </rPr>
          <t xml:space="preserve">s
</t>
        </r>
      </text>
    </comment>
    <comment ref="J95" authorId="0">
      <text>
        <r>
          <rPr>
            <sz val="9"/>
            <rFont val="Tahoma"/>
            <family val="0"/>
          </rPr>
          <t xml:space="preserve">Thick freezing fog, vis &lt;100 yds.
</t>
        </r>
      </text>
    </comment>
    <comment ref="P94" authorId="0">
      <text>
        <r>
          <rPr>
            <sz val="9"/>
            <rFont val="Tahoma"/>
            <family val="0"/>
          </rPr>
          <t xml:space="preserve">tr
</t>
        </r>
      </text>
    </comment>
    <comment ref="S95" authorId="0">
      <text>
        <r>
          <rPr>
            <sz val="9"/>
            <rFont val="Tahoma"/>
            <family val="0"/>
          </rPr>
          <t xml:space="preserve">rs
</t>
        </r>
      </text>
    </comment>
    <comment ref="J96" authorId="0">
      <text>
        <r>
          <rPr>
            <sz val="9"/>
            <rFont val="Tahoma"/>
            <family val="0"/>
          </rPr>
          <t xml:space="preserve">Altocumulus
</t>
        </r>
      </text>
    </comment>
    <comment ref="S96" authorId="0">
      <text>
        <r>
          <rPr>
            <sz val="9"/>
            <rFont val="Tahoma"/>
            <family val="0"/>
          </rPr>
          <t xml:space="preserve">falling slowly
</t>
        </r>
      </text>
    </comment>
    <comment ref="J97" authorId="0">
      <text>
        <r>
          <rPr>
            <sz val="9"/>
            <rFont val="Tahoma"/>
            <family val="0"/>
          </rPr>
          <t xml:space="preserve">Altostratus, Cirrostratus, Cumulus
</t>
        </r>
      </text>
    </comment>
    <comment ref="S97" authorId="0">
      <text>
        <r>
          <rPr>
            <sz val="9"/>
            <rFont val="Tahoma"/>
            <family val="0"/>
          </rPr>
          <t xml:space="preserve">f
</t>
        </r>
      </text>
    </comment>
    <comment ref="J98" authorId="0">
      <text>
        <r>
          <rPr>
            <sz val="9"/>
            <rFont val="Tahoma"/>
            <family val="0"/>
          </rPr>
          <t xml:space="preserve">stratocumulus
</t>
        </r>
      </text>
    </comment>
    <comment ref="S98" authorId="0">
      <text>
        <r>
          <rPr>
            <sz val="9"/>
            <rFont val="Tahoma"/>
            <family val="0"/>
          </rPr>
          <t xml:space="preserve">fs
</t>
        </r>
      </text>
    </comment>
    <comment ref="J99" authorId="0">
      <text>
        <r>
          <rPr>
            <sz val="9"/>
            <rFont val="Tahoma"/>
            <family val="0"/>
          </rPr>
          <t xml:space="preserve">Stratocumulus
</t>
        </r>
      </text>
    </comment>
    <comment ref="S99" authorId="0">
      <text>
        <r>
          <rPr>
            <sz val="9"/>
            <rFont val="Tahoma"/>
            <family val="0"/>
          </rPr>
          <t xml:space="preserve">rs
</t>
        </r>
      </text>
    </comment>
    <comment ref="J100" authorId="0">
      <text>
        <r>
          <rPr>
            <sz val="9"/>
            <rFont val="Tahoma"/>
            <family val="0"/>
          </rPr>
          <t xml:space="preserve">Stratocumulus, Nimbostratus
</t>
        </r>
      </text>
    </comment>
    <comment ref="S100" authorId="0">
      <text>
        <r>
          <rPr>
            <sz val="9"/>
            <rFont val="Tahoma"/>
            <family val="0"/>
          </rPr>
          <t xml:space="preserve">r
</t>
        </r>
      </text>
    </comment>
    <comment ref="J101" authorId="0">
      <text>
        <r>
          <rPr>
            <sz val="9"/>
            <rFont val="Tahoma"/>
            <family val="0"/>
          </rPr>
          <t xml:space="preserve">Cirrostratus, Cirrocumulus, Cumulus
</t>
        </r>
      </text>
    </comment>
    <comment ref="P100" authorId="0">
      <text>
        <r>
          <rPr>
            <sz val="9"/>
            <rFont val="Tahoma"/>
            <family val="0"/>
          </rPr>
          <t xml:space="preserve">tr
</t>
        </r>
      </text>
    </comment>
    <comment ref="S101" authorId="0">
      <text>
        <r>
          <rPr>
            <sz val="9"/>
            <rFont val="Tahoma"/>
            <family val="0"/>
          </rPr>
          <t xml:space="preserve">rs
</t>
        </r>
      </text>
    </comment>
    <comment ref="J102" authorId="0">
      <text>
        <r>
          <rPr>
            <sz val="9"/>
            <rFont val="Tahoma"/>
            <family val="0"/>
          </rPr>
          <t xml:space="preserve">Altostratus, Altocumulus, Cirrostratus.
</t>
        </r>
      </text>
    </comment>
    <comment ref="S102" authorId="0">
      <text>
        <r>
          <rPr>
            <sz val="9"/>
            <rFont val="Tahoma"/>
            <family val="0"/>
          </rPr>
          <t xml:space="preserve">s
</t>
        </r>
      </text>
    </comment>
    <comment ref="P101" authorId="0">
      <text>
        <r>
          <rPr>
            <sz val="9"/>
            <rFont val="Tahoma"/>
            <family val="0"/>
          </rPr>
          <t xml:space="preserve">Thunder heard pm
</t>
        </r>
      </text>
    </comment>
    <comment ref="E103" authorId="0">
      <text>
        <r>
          <rPr>
            <sz val="9"/>
            <rFont val="Tahoma"/>
            <family val="0"/>
          </rPr>
          <t xml:space="preserve">night low = 9.2c.
</t>
        </r>
      </text>
    </comment>
    <comment ref="J103" authorId="0">
      <text>
        <r>
          <rPr>
            <sz val="9"/>
            <rFont val="Tahoma"/>
            <family val="0"/>
          </rPr>
          <t xml:space="preserve">Stratocumulus
</t>
        </r>
      </text>
    </comment>
    <comment ref="S103" authorId="0">
      <text>
        <r>
          <rPr>
            <sz val="9"/>
            <rFont val="Tahoma"/>
            <family val="0"/>
          </rPr>
          <t xml:space="preserve">rising slowly
</t>
        </r>
      </text>
    </comment>
    <comment ref="J104" authorId="0">
      <text>
        <r>
          <rPr>
            <sz val="9"/>
            <rFont val="Tahoma"/>
            <family val="0"/>
          </rPr>
          <t xml:space="preserve">Cirrostratus, Altocumulus
</t>
        </r>
      </text>
    </comment>
    <comment ref="S104" authorId="0">
      <text>
        <r>
          <rPr>
            <sz val="9"/>
            <rFont val="Tahoma"/>
            <family val="0"/>
          </rPr>
          <t xml:space="preserve">rs
</t>
        </r>
      </text>
    </comment>
    <comment ref="J105" authorId="0">
      <text>
        <r>
          <rPr>
            <sz val="9"/>
            <rFont val="Tahoma"/>
            <family val="0"/>
          </rPr>
          <t xml:space="preserve">Stratocumulus
</t>
        </r>
      </text>
    </comment>
    <comment ref="S105" authorId="0">
      <text>
        <r>
          <rPr>
            <sz val="9"/>
            <rFont val="Tahoma"/>
            <family val="0"/>
          </rPr>
          <t xml:space="preserve">r
</t>
        </r>
      </text>
    </comment>
    <comment ref="J106" authorId="0">
      <text>
        <r>
          <rPr>
            <sz val="9"/>
            <rFont val="Tahoma"/>
            <family val="0"/>
          </rPr>
          <t xml:space="preserve">Fog &lt;200 yds dawn.
</t>
        </r>
      </text>
    </comment>
    <comment ref="P105" authorId="0">
      <text>
        <r>
          <rPr>
            <sz val="9"/>
            <rFont val="Tahoma"/>
            <family val="0"/>
          </rPr>
          <t xml:space="preserve">tr
</t>
        </r>
      </text>
    </comment>
    <comment ref="S106" authorId="0">
      <text>
        <r>
          <rPr>
            <sz val="9"/>
            <rFont val="Tahoma"/>
            <family val="0"/>
          </rPr>
          <t xml:space="preserve">s
</t>
        </r>
      </text>
    </comment>
    <comment ref="S107" authorId="0">
      <text>
        <r>
          <rPr>
            <sz val="9"/>
            <rFont val="Tahoma"/>
            <family val="0"/>
          </rPr>
          <t xml:space="preserve">s
</t>
        </r>
      </text>
    </comment>
    <comment ref="J108" authorId="0">
      <text>
        <r>
          <rPr>
            <sz val="9"/>
            <rFont val="Tahoma"/>
            <family val="0"/>
          </rPr>
          <t xml:space="preserve">Cirrus, contrails
</t>
        </r>
      </text>
    </comment>
    <comment ref="S108" authorId="0">
      <text>
        <r>
          <rPr>
            <sz val="9"/>
            <rFont val="Tahoma"/>
            <family val="0"/>
          </rPr>
          <t xml:space="preserve">rs
</t>
        </r>
      </text>
    </comment>
    <comment ref="J109" authorId="0">
      <text>
        <r>
          <rPr>
            <sz val="9"/>
            <rFont val="Tahoma"/>
            <family val="0"/>
          </rPr>
          <t xml:space="preserve">Cirrostratus, Altocumulus, Cirrocumulus
</t>
        </r>
      </text>
    </comment>
    <comment ref="S109" authorId="0">
      <text>
        <r>
          <rPr>
            <sz val="9"/>
            <rFont val="Tahoma"/>
            <family val="0"/>
          </rPr>
          <t xml:space="preserve">fs
</t>
        </r>
      </text>
    </comment>
    <comment ref="J110" authorId="0">
      <text>
        <r>
          <rPr>
            <sz val="9"/>
            <rFont val="Tahoma"/>
            <family val="0"/>
          </rPr>
          <t xml:space="preserve">Stratoccumulus, cumulus
</t>
        </r>
      </text>
    </comment>
    <comment ref="S110" authorId="0">
      <text>
        <r>
          <rPr>
            <sz val="9"/>
            <rFont val="Tahoma"/>
            <family val="0"/>
          </rPr>
          <t xml:space="preserve">rs
</t>
        </r>
      </text>
    </comment>
    <comment ref="J111" authorId="0">
      <text>
        <r>
          <rPr>
            <sz val="9"/>
            <rFont val="Tahoma"/>
            <family val="0"/>
          </rPr>
          <t xml:space="preserve">Altostratus
</t>
        </r>
      </text>
    </comment>
    <comment ref="S111" authorId="0">
      <text>
        <r>
          <rPr>
            <sz val="9"/>
            <rFont val="Tahoma"/>
            <family val="0"/>
          </rPr>
          <t xml:space="preserve">f
</t>
        </r>
      </text>
    </comment>
    <comment ref="J112" authorId="0">
      <text>
        <r>
          <rPr>
            <sz val="9"/>
            <rFont val="Tahoma"/>
            <family val="0"/>
          </rPr>
          <t xml:space="preserve">Stratocumulus
</t>
        </r>
      </text>
    </comment>
    <comment ref="S112" authorId="0">
      <text>
        <r>
          <rPr>
            <sz val="9"/>
            <rFont val="Tahoma"/>
            <family val="0"/>
          </rPr>
          <t xml:space="preserve">rs
</t>
        </r>
      </text>
    </comment>
    <comment ref="J113" authorId="0">
      <text>
        <r>
          <rPr>
            <sz val="9"/>
            <rFont val="Tahoma"/>
            <family val="0"/>
          </rPr>
          <t xml:space="preserve">Stratocumulus Altocumulus
</t>
        </r>
      </text>
    </comment>
    <comment ref="S113" authorId="0">
      <text>
        <r>
          <rPr>
            <sz val="9"/>
            <rFont val="Tahoma"/>
            <family val="0"/>
          </rPr>
          <t xml:space="preserve">rs
</t>
        </r>
      </text>
    </comment>
    <comment ref="J114" authorId="0">
      <text>
        <r>
          <rPr>
            <sz val="9"/>
            <rFont val="Tahoma"/>
            <family val="0"/>
          </rPr>
          <t>Fog, dawn, &lt;100 yds.
Cirrus, cumulus humilis</t>
        </r>
      </text>
    </comment>
    <comment ref="S114" authorId="0">
      <text>
        <r>
          <rPr>
            <sz val="9"/>
            <rFont val="Tahoma"/>
            <family val="0"/>
          </rPr>
          <t xml:space="preserve">rs
</t>
        </r>
      </text>
    </comment>
    <comment ref="J115" authorId="0">
      <text>
        <r>
          <rPr>
            <sz val="9"/>
            <rFont val="Tahoma"/>
            <family val="0"/>
          </rPr>
          <t xml:space="preserve">Cirrus
</t>
        </r>
      </text>
    </comment>
    <comment ref="S115" authorId="0">
      <text>
        <r>
          <rPr>
            <sz val="9"/>
            <rFont val="Tahoma"/>
            <family val="0"/>
          </rPr>
          <t xml:space="preserve">rs
</t>
        </r>
      </text>
    </comment>
    <comment ref="S116" authorId="0">
      <text>
        <r>
          <rPr>
            <sz val="9"/>
            <rFont val="Tahoma"/>
            <family val="0"/>
          </rPr>
          <t xml:space="preserve">fs
</t>
        </r>
      </text>
    </comment>
    <comment ref="J117" authorId="0">
      <text>
        <r>
          <rPr>
            <sz val="9"/>
            <rFont val="Tahoma"/>
            <family val="0"/>
          </rPr>
          <t xml:space="preserve">Cirrus, Cirrocumulus
</t>
        </r>
      </text>
    </comment>
    <comment ref="S117" authorId="0">
      <text>
        <r>
          <rPr>
            <sz val="9"/>
            <rFont val="Tahoma"/>
            <family val="0"/>
          </rPr>
          <t xml:space="preserve">fs
</t>
        </r>
      </text>
    </comment>
    <comment ref="J118" authorId="0">
      <text>
        <r>
          <rPr>
            <sz val="9"/>
            <rFont val="Tahoma"/>
            <family val="0"/>
          </rPr>
          <t xml:space="preserve">Cirrus
</t>
        </r>
      </text>
    </comment>
    <comment ref="S118" authorId="0">
      <text>
        <r>
          <rPr>
            <sz val="9"/>
            <rFont val="Tahoma"/>
            <family val="0"/>
          </rPr>
          <t xml:space="preserve">s
</t>
        </r>
      </text>
    </comment>
    <comment ref="J119" authorId="0">
      <text>
        <r>
          <rPr>
            <sz val="9"/>
            <rFont val="Tahoma"/>
            <family val="0"/>
          </rPr>
          <t xml:space="preserve">Sky appears clear though very hazy.
</t>
        </r>
      </text>
    </comment>
    <comment ref="S119" authorId="0">
      <text>
        <r>
          <rPr>
            <sz val="9"/>
            <rFont val="Tahoma"/>
            <family val="0"/>
          </rPr>
          <t xml:space="preserve">fs
</t>
        </r>
      </text>
    </comment>
    <comment ref="J120" authorId="0">
      <text>
        <r>
          <rPr>
            <sz val="9"/>
            <rFont val="Tahoma"/>
            <family val="0"/>
          </rPr>
          <t xml:space="preserve">hazy, vis &lt;1 mile
</t>
        </r>
      </text>
    </comment>
    <comment ref="S120" authorId="0">
      <text>
        <r>
          <rPr>
            <sz val="9"/>
            <rFont val="Tahoma"/>
            <family val="0"/>
          </rPr>
          <t xml:space="preserve">falling
</t>
        </r>
      </text>
    </comment>
    <comment ref="J121" authorId="0">
      <text>
        <r>
          <rPr>
            <sz val="9"/>
            <rFont val="Tahoma"/>
            <family val="0"/>
          </rPr>
          <t xml:space="preserve">Altocumulus, Cirrus
</t>
        </r>
      </text>
    </comment>
    <comment ref="S121" authorId="0">
      <text>
        <r>
          <rPr>
            <sz val="9"/>
            <rFont val="Tahoma"/>
            <family val="0"/>
          </rPr>
          <t xml:space="preserve">r
</t>
        </r>
      </text>
    </comment>
    <comment ref="J122" authorId="0">
      <text>
        <r>
          <rPr>
            <sz val="9"/>
            <rFont val="Tahoma"/>
            <family val="0"/>
          </rPr>
          <t xml:space="preserve">Stratus
</t>
        </r>
      </text>
    </comment>
    <comment ref="S122" authorId="0">
      <text>
        <r>
          <rPr>
            <sz val="9"/>
            <rFont val="Tahoma"/>
            <family val="0"/>
          </rPr>
          <t xml:space="preserve">rs
</t>
        </r>
      </text>
    </comment>
    <comment ref="J123" authorId="0">
      <text>
        <r>
          <rPr>
            <sz val="9"/>
            <rFont val="Tahoma"/>
            <family val="0"/>
          </rPr>
          <t xml:space="preserve">Cirrus
</t>
        </r>
      </text>
    </comment>
    <comment ref="S123" authorId="0">
      <text>
        <r>
          <rPr>
            <sz val="9"/>
            <rFont val="Tahoma"/>
            <family val="0"/>
          </rPr>
          <t xml:space="preserve">rs
</t>
        </r>
      </text>
    </comment>
    <comment ref="S124" authorId="0">
      <text>
        <r>
          <rPr>
            <sz val="9"/>
            <rFont val="Tahoma"/>
            <family val="0"/>
          </rPr>
          <t xml:space="preserve">s
</t>
        </r>
      </text>
    </comment>
    <comment ref="J125" authorId="0">
      <text>
        <r>
          <rPr>
            <sz val="9"/>
            <rFont val="Tahoma"/>
            <family val="0"/>
          </rPr>
          <t xml:space="preserve">Stratocumulus
</t>
        </r>
      </text>
    </comment>
    <comment ref="S125" authorId="0">
      <text>
        <r>
          <rPr>
            <sz val="9"/>
            <rFont val="Tahoma"/>
            <family val="0"/>
          </rPr>
          <t xml:space="preserve">s
</t>
        </r>
      </text>
    </comment>
    <comment ref="D124" authorId="0">
      <text>
        <r>
          <rPr>
            <sz val="9"/>
            <rFont val="Tahoma"/>
            <family val="0"/>
          </rPr>
          <t xml:space="preserve">daytime max 14.8
</t>
        </r>
      </text>
    </comment>
    <comment ref="J126" authorId="0">
      <text>
        <r>
          <rPr>
            <sz val="9"/>
            <rFont val="Tahoma"/>
            <family val="0"/>
          </rPr>
          <t xml:space="preserve">Stratus fractus, Cirrus
</t>
        </r>
      </text>
    </comment>
    <comment ref="S126" authorId="0">
      <text>
        <r>
          <rPr>
            <sz val="9"/>
            <rFont val="Tahoma"/>
            <family val="0"/>
          </rPr>
          <t xml:space="preserve">f
</t>
        </r>
      </text>
    </comment>
    <comment ref="J127" authorId="0">
      <text>
        <r>
          <rPr>
            <sz val="9"/>
            <rFont val="Tahoma"/>
            <family val="0"/>
          </rPr>
          <t xml:space="preserve">Stratus
</t>
        </r>
      </text>
    </comment>
    <comment ref="S127" authorId="0">
      <text>
        <r>
          <rPr>
            <sz val="9"/>
            <rFont val="Tahoma"/>
            <family val="0"/>
          </rPr>
          <t xml:space="preserve">f
</t>
        </r>
      </text>
    </comment>
    <comment ref="J128" authorId="0">
      <text>
        <r>
          <rPr>
            <sz val="9"/>
            <rFont val="Tahoma"/>
            <family val="0"/>
          </rPr>
          <t xml:space="preserve">Cirrus
</t>
        </r>
      </text>
    </comment>
    <comment ref="S128" authorId="0">
      <text>
        <r>
          <rPr>
            <sz val="9"/>
            <rFont val="Tahoma"/>
            <family val="0"/>
          </rPr>
          <t xml:space="preserve">fs
</t>
        </r>
      </text>
    </comment>
    <comment ref="J129" authorId="0">
      <text>
        <r>
          <rPr>
            <sz val="9"/>
            <rFont val="Tahoma"/>
            <family val="0"/>
          </rPr>
          <t xml:space="preserve">Cirrus
</t>
        </r>
      </text>
    </comment>
    <comment ref="S129" authorId="0">
      <text>
        <r>
          <rPr>
            <sz val="9"/>
            <rFont val="Tahoma"/>
            <family val="0"/>
          </rPr>
          <t xml:space="preserve">s
</t>
        </r>
      </text>
    </comment>
    <comment ref="J130" authorId="0">
      <text>
        <r>
          <rPr>
            <sz val="9"/>
            <rFont val="Tahoma"/>
            <family val="0"/>
          </rPr>
          <t xml:space="preserve">Cumulus
</t>
        </r>
      </text>
    </comment>
    <comment ref="S130" authorId="0">
      <text>
        <r>
          <rPr>
            <sz val="9"/>
            <rFont val="Tahoma"/>
            <family val="0"/>
          </rPr>
          <t xml:space="preserve">s
</t>
        </r>
      </text>
    </comment>
    <comment ref="P125" authorId="0">
      <text>
        <r>
          <rPr>
            <sz val="9"/>
            <rFont val="Tahoma"/>
            <family val="0"/>
          </rPr>
          <t xml:space="preserve">Drought
</t>
        </r>
      </text>
    </comment>
    <comment ref="J131" authorId="0">
      <text>
        <r>
          <rPr>
            <sz val="9"/>
            <rFont val="Tahoma"/>
            <family val="0"/>
          </rPr>
          <t xml:space="preserve">Cumulus, Cirrus, Cirrocumulus
</t>
        </r>
      </text>
    </comment>
    <comment ref="S131" authorId="0">
      <text>
        <r>
          <rPr>
            <sz val="9"/>
            <rFont val="Tahoma"/>
            <family val="0"/>
          </rPr>
          <t xml:space="preserve">rs
</t>
        </r>
      </text>
    </comment>
    <comment ref="J132" authorId="0">
      <text>
        <r>
          <rPr>
            <sz val="9"/>
            <rFont val="Tahoma"/>
            <family val="0"/>
          </rPr>
          <t xml:space="preserve">Cirrus, Cirrocumulus
</t>
        </r>
      </text>
    </comment>
    <comment ref="S132" authorId="0">
      <text>
        <r>
          <rPr>
            <sz val="9"/>
            <rFont val="Tahoma"/>
            <family val="0"/>
          </rPr>
          <t xml:space="preserve">rs
</t>
        </r>
      </text>
    </comment>
    <comment ref="J133" authorId="0">
      <text>
        <r>
          <rPr>
            <sz val="9"/>
            <rFont val="Tahoma"/>
            <family val="0"/>
          </rPr>
          <t xml:space="preserve">Cirrostratus, Altocumulus
</t>
        </r>
      </text>
    </comment>
    <comment ref="S133" authorId="0">
      <text>
        <r>
          <rPr>
            <sz val="9"/>
            <rFont val="Tahoma"/>
            <family val="0"/>
          </rPr>
          <t xml:space="preserve">FS
</t>
        </r>
      </text>
    </comment>
    <comment ref="J134" authorId="0">
      <text>
        <r>
          <rPr>
            <sz val="9"/>
            <rFont val="Tahoma"/>
            <family val="0"/>
          </rPr>
          <t xml:space="preserve">Cirrostratus, Altos/ Cu/ Cirrocum.
</t>
        </r>
      </text>
    </comment>
    <comment ref="S134" authorId="0">
      <text>
        <r>
          <rPr>
            <sz val="9"/>
            <rFont val="Tahoma"/>
            <family val="0"/>
          </rPr>
          <t xml:space="preserve">f
</t>
        </r>
      </text>
    </comment>
    <comment ref="J135" authorId="0">
      <text>
        <r>
          <rPr>
            <sz val="9"/>
            <rFont val="Tahoma"/>
            <family val="0"/>
          </rPr>
          <t xml:space="preserve">Altostratus, Cumulus (light rain)
</t>
        </r>
      </text>
    </comment>
    <comment ref="S135" authorId="0">
      <text>
        <r>
          <rPr>
            <sz val="9"/>
            <rFont val="Tahoma"/>
            <family val="0"/>
          </rPr>
          <t xml:space="preserve">s
</t>
        </r>
      </text>
    </comment>
    <comment ref="J136" authorId="0">
      <text>
        <r>
          <rPr>
            <sz val="9"/>
            <rFont val="Tahoma"/>
            <family val="0"/>
          </rPr>
          <t xml:space="preserve">Cumulus  congestus, Altocumulus, Cirrus
</t>
        </r>
      </text>
    </comment>
    <comment ref="S136" authorId="0">
      <text>
        <r>
          <rPr>
            <sz val="9"/>
            <rFont val="Tahoma"/>
            <family val="0"/>
          </rPr>
          <t xml:space="preserve">rs
</t>
        </r>
      </text>
    </comment>
    <comment ref="J137" authorId="0">
      <text>
        <r>
          <rPr>
            <sz val="8"/>
            <rFont val="Tahoma"/>
            <family val="0"/>
          </rPr>
          <t xml:space="preserve">Cirrus
</t>
        </r>
      </text>
    </comment>
    <comment ref="S137" authorId="0">
      <text>
        <r>
          <rPr>
            <sz val="8"/>
            <rFont val="Tahoma"/>
            <family val="0"/>
          </rPr>
          <t xml:space="preserve">r
</t>
        </r>
      </text>
    </comment>
    <comment ref="P136" authorId="0">
      <text>
        <r>
          <rPr>
            <sz val="8"/>
            <rFont val="Tahoma"/>
            <family val="0"/>
          </rPr>
          <t xml:space="preserve">tr
</t>
        </r>
      </text>
    </comment>
    <comment ref="J138" authorId="0">
      <text>
        <r>
          <rPr>
            <sz val="8"/>
            <rFont val="Tahoma"/>
            <family val="0"/>
          </rPr>
          <t xml:space="preserve">Cumulus
</t>
        </r>
      </text>
    </comment>
    <comment ref="P137" authorId="0">
      <text>
        <r>
          <rPr>
            <sz val="8"/>
            <rFont val="Tahoma"/>
            <family val="0"/>
          </rPr>
          <t xml:space="preserve">tr
</t>
        </r>
      </text>
    </comment>
    <comment ref="S138" authorId="0">
      <text>
        <r>
          <rPr>
            <sz val="8"/>
            <rFont val="Tahoma"/>
            <family val="0"/>
          </rPr>
          <t xml:space="preserve">rs
</t>
        </r>
      </text>
    </comment>
    <comment ref="S139" authorId="0">
      <text>
        <r>
          <rPr>
            <sz val="8"/>
            <rFont val="Tahoma"/>
            <family val="0"/>
          </rPr>
          <t xml:space="preserve">s
</t>
        </r>
      </text>
    </comment>
    <comment ref="J139" authorId="0">
      <text>
        <r>
          <rPr>
            <sz val="8"/>
            <rFont val="Tahoma"/>
            <family val="0"/>
          </rPr>
          <t xml:space="preserve">Stratocumulus
</t>
        </r>
      </text>
    </comment>
    <comment ref="J140" authorId="0">
      <text>
        <r>
          <rPr>
            <sz val="9"/>
            <rFont val="Tahoma"/>
            <family val="0"/>
          </rPr>
          <t xml:space="preserve">Cumulus congestus, Altocumulus
</t>
        </r>
      </text>
    </comment>
    <comment ref="S140" authorId="0">
      <text>
        <r>
          <rPr>
            <sz val="9"/>
            <rFont val="Tahoma"/>
            <family val="0"/>
          </rPr>
          <t xml:space="preserve">f
</t>
        </r>
      </text>
    </comment>
    <comment ref="J141" authorId="0">
      <text>
        <r>
          <rPr>
            <sz val="9"/>
            <rFont val="Tahoma"/>
            <family val="0"/>
          </rPr>
          <t xml:space="preserve">Cumulus mediocris, Cirrus
</t>
        </r>
      </text>
    </comment>
    <comment ref="P140" authorId="0">
      <text>
        <r>
          <rPr>
            <sz val="9"/>
            <rFont val="Tahoma"/>
            <family val="0"/>
          </rPr>
          <t xml:space="preserve">tr
</t>
        </r>
      </text>
    </comment>
    <comment ref="S141" authorId="0">
      <text>
        <r>
          <rPr>
            <sz val="9"/>
            <rFont val="Tahoma"/>
            <family val="0"/>
          </rPr>
          <t xml:space="preserve">fs
</t>
        </r>
      </text>
    </comment>
    <comment ref="P141" authorId="0">
      <text>
        <r>
          <rPr>
            <sz val="9"/>
            <rFont val="Tahoma"/>
            <family val="0"/>
          </rPr>
          <t xml:space="preserve">small hail late afternoon, thunder.
</t>
        </r>
      </text>
    </comment>
    <comment ref="J142" authorId="0">
      <text>
        <r>
          <rPr>
            <sz val="9"/>
            <rFont val="Tahoma"/>
            <family val="0"/>
          </rPr>
          <t xml:space="preserve">Cumulus congestus
</t>
        </r>
      </text>
    </comment>
    <comment ref="S142" authorId="0">
      <text>
        <r>
          <rPr>
            <sz val="9"/>
            <rFont val="Tahoma"/>
            <family val="0"/>
          </rPr>
          <t xml:space="preserve">s
</t>
        </r>
      </text>
    </comment>
    <comment ref="J143" authorId="0">
      <text>
        <r>
          <rPr>
            <sz val="9"/>
            <rFont val="Tahoma"/>
            <family val="0"/>
          </rPr>
          <t xml:space="preserve">Altostratus, Cirrostratus, Altocumulus, Cumulus.
</t>
        </r>
      </text>
    </comment>
    <comment ref="S143" authorId="0">
      <text>
        <r>
          <rPr>
            <sz val="9"/>
            <rFont val="Tahoma"/>
            <family val="0"/>
          </rPr>
          <t xml:space="preserve">r
</t>
        </r>
      </text>
    </comment>
    <comment ref="E144" authorId="0">
      <text>
        <r>
          <rPr>
            <sz val="9"/>
            <rFont val="Tahoma"/>
            <family val="0"/>
          </rPr>
          <t xml:space="preserve">night low 12.1c
</t>
        </r>
      </text>
    </comment>
    <comment ref="D143" authorId="0">
      <text>
        <r>
          <rPr>
            <sz val="9"/>
            <rFont val="Tahoma"/>
            <family val="0"/>
          </rPr>
          <t xml:space="preserve">max daytine 13.9c
</t>
        </r>
      </text>
    </comment>
    <comment ref="J144" authorId="0">
      <text>
        <r>
          <rPr>
            <sz val="9"/>
            <rFont val="Tahoma"/>
            <family val="0"/>
          </rPr>
          <t xml:space="preserve">Altostratus, Cirrostratus, Cumulus.
</t>
        </r>
      </text>
    </comment>
    <comment ref="S144" authorId="0">
      <text>
        <r>
          <rPr>
            <sz val="9"/>
            <rFont val="Tahoma"/>
            <family val="0"/>
          </rPr>
          <t xml:space="preserve">fs
</t>
        </r>
      </text>
    </comment>
    <comment ref="J145" authorId="0">
      <text>
        <r>
          <rPr>
            <sz val="9"/>
            <rFont val="Tahoma"/>
            <family val="0"/>
          </rPr>
          <t xml:space="preserve">Stratocumulus
</t>
        </r>
      </text>
    </comment>
    <comment ref="S145" authorId="0">
      <text>
        <r>
          <rPr>
            <sz val="9"/>
            <rFont val="Tahoma"/>
            <family val="0"/>
          </rPr>
          <t xml:space="preserve">fs
</t>
        </r>
      </text>
    </comment>
    <comment ref="P144" authorId="0">
      <text>
        <r>
          <rPr>
            <sz val="9"/>
            <rFont val="Tahoma"/>
            <family val="0"/>
          </rPr>
          <t xml:space="preserve">tr
</t>
        </r>
      </text>
    </comment>
    <comment ref="J146" authorId="0">
      <text>
        <r>
          <rPr>
            <sz val="8"/>
            <rFont val="Tahoma"/>
            <family val="0"/>
          </rPr>
          <t xml:space="preserve">Stratocumulus
</t>
        </r>
      </text>
    </comment>
    <comment ref="S146" authorId="0">
      <text>
        <r>
          <rPr>
            <sz val="8"/>
            <rFont val="Tahoma"/>
            <family val="0"/>
          </rPr>
          <t xml:space="preserve">fs
</t>
        </r>
      </text>
    </comment>
    <comment ref="S147" authorId="0">
      <text>
        <r>
          <rPr>
            <sz val="8"/>
            <rFont val="Tahoma"/>
            <family val="0"/>
          </rPr>
          <t xml:space="preserve">r
</t>
        </r>
      </text>
    </comment>
    <comment ref="J147" authorId="0">
      <text>
        <r>
          <rPr>
            <sz val="8"/>
            <rFont val="Tahoma"/>
            <family val="0"/>
          </rPr>
          <t xml:space="preserve">cumulus humilis
</t>
        </r>
      </text>
    </comment>
    <comment ref="J148" authorId="0">
      <text>
        <r>
          <rPr>
            <sz val="8"/>
            <rFont val="Tahoma"/>
            <family val="0"/>
          </rPr>
          <t xml:space="preserve">Cumulus humilis
</t>
        </r>
      </text>
    </comment>
    <comment ref="S148" authorId="0">
      <text>
        <r>
          <rPr>
            <sz val="9"/>
            <rFont val="Tahoma"/>
            <family val="0"/>
          </rPr>
          <t xml:space="preserve">rs
</t>
        </r>
      </text>
    </comment>
    <comment ref="J149" authorId="0">
      <text>
        <r>
          <rPr>
            <sz val="9"/>
            <rFont val="Tahoma"/>
            <family val="0"/>
          </rPr>
          <t xml:space="preserve">Cumulus humilis
</t>
        </r>
      </text>
    </comment>
    <comment ref="S149" authorId="0">
      <text>
        <r>
          <rPr>
            <sz val="9"/>
            <rFont val="Tahoma"/>
            <family val="0"/>
          </rPr>
          <t xml:space="preserve">fs
</t>
        </r>
      </text>
    </comment>
    <comment ref="J150" authorId="0">
      <text>
        <r>
          <rPr>
            <sz val="9"/>
            <rFont val="Tahoma"/>
            <family val="0"/>
          </rPr>
          <t xml:space="preserve">Cumulus congestus
</t>
        </r>
      </text>
    </comment>
    <comment ref="S150" authorId="0">
      <text>
        <r>
          <rPr>
            <sz val="9"/>
            <rFont val="Tahoma"/>
            <family val="0"/>
          </rPr>
          <t xml:space="preserve">fs
</t>
        </r>
      </text>
    </comment>
    <comment ref="J151" authorId="0">
      <text>
        <r>
          <rPr>
            <sz val="9"/>
            <rFont val="Tahoma"/>
            <family val="0"/>
          </rPr>
          <t xml:space="preserve">Stratocumulus, Altostratus
</t>
        </r>
      </text>
    </comment>
    <comment ref="P150" authorId="0">
      <text>
        <r>
          <rPr>
            <sz val="9"/>
            <rFont val="Tahoma"/>
            <family val="0"/>
          </rPr>
          <t xml:space="preserve">tr
</t>
        </r>
      </text>
    </comment>
    <comment ref="S151" authorId="0">
      <text>
        <r>
          <rPr>
            <sz val="9"/>
            <rFont val="Tahoma"/>
            <family val="0"/>
          </rPr>
          <t xml:space="preserve">f
</t>
        </r>
      </text>
    </comment>
    <comment ref="J152" authorId="0">
      <text>
        <r>
          <rPr>
            <sz val="9"/>
            <rFont val="Tahoma"/>
            <family val="0"/>
          </rPr>
          <t xml:space="preserve">Cumulus humilis - Mediocris
</t>
        </r>
      </text>
    </comment>
    <comment ref="S152" authorId="0">
      <text>
        <r>
          <rPr>
            <sz val="9"/>
            <rFont val="Tahoma"/>
            <family val="0"/>
          </rPr>
          <t xml:space="preserve">rq
</t>
        </r>
      </text>
    </comment>
    <comment ref="J153" authorId="0">
      <text>
        <r>
          <rPr>
            <sz val="9"/>
            <rFont val="Tahoma"/>
            <family val="0"/>
          </rPr>
          <t xml:space="preserve">Cirrostratus
</t>
        </r>
      </text>
    </comment>
    <comment ref="S153" authorId="0">
      <text>
        <r>
          <rPr>
            <sz val="9"/>
            <rFont val="Tahoma"/>
            <family val="0"/>
          </rPr>
          <t xml:space="preserve">f
</t>
        </r>
      </text>
    </comment>
    <comment ref="J154" authorId="0">
      <text>
        <r>
          <rPr>
            <sz val="9"/>
            <rFont val="Tahoma"/>
            <family val="0"/>
          </rPr>
          <t xml:space="preserve">Nimbostratus (light rain)
</t>
        </r>
      </text>
    </comment>
    <comment ref="S154" authorId="0">
      <text>
        <r>
          <rPr>
            <sz val="9"/>
            <rFont val="Tahoma"/>
            <family val="0"/>
          </rPr>
          <t xml:space="preserve">falling
</t>
        </r>
      </text>
    </comment>
    <comment ref="J155" authorId="0">
      <text>
        <r>
          <rPr>
            <sz val="8"/>
            <rFont val="Tahoma"/>
            <family val="0"/>
          </rPr>
          <t xml:space="preserve">Cumulus medoicris
</t>
        </r>
      </text>
    </comment>
    <comment ref="S155" authorId="0">
      <text>
        <r>
          <rPr>
            <sz val="8"/>
            <rFont val="Tahoma"/>
            <family val="0"/>
          </rPr>
          <t xml:space="preserve">r
</t>
        </r>
      </text>
    </comment>
    <comment ref="J156" authorId="0">
      <text>
        <r>
          <rPr>
            <sz val="8"/>
            <rFont val="Tahoma"/>
            <family val="0"/>
          </rPr>
          <t xml:space="preserve">Stratocumulus (drizzle)
</t>
        </r>
      </text>
    </comment>
    <comment ref="P155" authorId="0">
      <text>
        <r>
          <rPr>
            <sz val="8"/>
            <rFont val="Tahoma"/>
            <family val="0"/>
          </rPr>
          <t xml:space="preserve">tr
</t>
        </r>
      </text>
    </comment>
    <comment ref="S156" authorId="0">
      <text>
        <r>
          <rPr>
            <sz val="8"/>
            <rFont val="Tahoma"/>
            <family val="0"/>
          </rPr>
          <t xml:space="preserve">f
</t>
        </r>
      </text>
    </comment>
    <comment ref="J157" authorId="0">
      <text>
        <r>
          <rPr>
            <sz val="9"/>
            <rFont val="Tahoma"/>
            <family val="0"/>
          </rPr>
          <t xml:space="preserve">Stratocumulus
</t>
        </r>
      </text>
    </comment>
    <comment ref="S157" authorId="0">
      <text>
        <r>
          <rPr>
            <sz val="9"/>
            <rFont val="Tahoma"/>
            <family val="0"/>
          </rPr>
          <t xml:space="preserve">fs
</t>
        </r>
      </text>
    </comment>
    <comment ref="J158" authorId="0">
      <text>
        <r>
          <rPr>
            <sz val="9"/>
            <rFont val="Tahoma"/>
            <family val="0"/>
          </rPr>
          <t xml:space="preserve">Nimbostratus (moderate rain)
</t>
        </r>
      </text>
    </comment>
    <comment ref="S158" authorId="0">
      <text>
        <r>
          <rPr>
            <sz val="9"/>
            <rFont val="Tahoma"/>
            <family val="0"/>
          </rPr>
          <t xml:space="preserve">fs
</t>
        </r>
      </text>
    </comment>
    <comment ref="J159" authorId="0">
      <text>
        <r>
          <rPr>
            <sz val="9"/>
            <rFont val="Tahoma"/>
            <family val="0"/>
          </rPr>
          <t xml:space="preserve">Cumulus congestus, Cumulus, Altocumulus
</t>
        </r>
      </text>
    </comment>
    <comment ref="S159" authorId="0">
      <text>
        <r>
          <rPr>
            <sz val="9"/>
            <rFont val="Tahoma"/>
            <family val="0"/>
          </rPr>
          <t xml:space="preserve">rq
</t>
        </r>
      </text>
    </comment>
    <comment ref="J160" authorId="0">
      <text>
        <r>
          <rPr>
            <sz val="9"/>
            <rFont val="Tahoma"/>
            <family val="0"/>
          </rPr>
          <t xml:space="preserve">Stratocumulus, Altocumulus
</t>
        </r>
      </text>
    </comment>
    <comment ref="S160" authorId="0">
      <text>
        <r>
          <rPr>
            <sz val="9"/>
            <rFont val="Tahoma"/>
            <family val="0"/>
          </rPr>
          <t xml:space="preserve">rs
</t>
        </r>
      </text>
    </comment>
    <comment ref="J161" authorId="0">
      <text>
        <r>
          <rPr>
            <sz val="9"/>
            <rFont val="Tahoma"/>
            <family val="0"/>
          </rPr>
          <t xml:space="preserve">Shallow fog, dawn &lt;200yds. Cumulus humilis - mediocris
</t>
        </r>
      </text>
    </comment>
    <comment ref="S161" authorId="0">
      <text>
        <r>
          <rPr>
            <sz val="9"/>
            <rFont val="Tahoma"/>
            <family val="0"/>
          </rPr>
          <t xml:space="preserve">rs
</t>
        </r>
      </text>
    </comment>
    <comment ref="J162" authorId="0">
      <text>
        <r>
          <rPr>
            <sz val="8"/>
            <rFont val="Tahoma"/>
            <family val="0"/>
          </rPr>
          <t xml:space="preserve">Cumulus humilis
</t>
        </r>
      </text>
    </comment>
    <comment ref="S162" authorId="0">
      <text>
        <r>
          <rPr>
            <sz val="8"/>
            <rFont val="Tahoma"/>
            <family val="0"/>
          </rPr>
          <t xml:space="preserve">S
</t>
        </r>
      </text>
    </comment>
    <comment ref="S163" authorId="0">
      <text>
        <r>
          <rPr>
            <sz val="8"/>
            <rFont val="Tahoma"/>
            <family val="0"/>
          </rPr>
          <t xml:space="preserve">f
</t>
        </r>
      </text>
    </comment>
    <comment ref="J163" authorId="0">
      <text>
        <r>
          <rPr>
            <sz val="8"/>
            <rFont val="Tahoma"/>
            <family val="0"/>
          </rPr>
          <t xml:space="preserve">Altocumulus cast, Cumulus humilis
</t>
        </r>
      </text>
    </comment>
    <comment ref="J164" authorId="0">
      <text>
        <r>
          <rPr>
            <sz val="9"/>
            <rFont val="Tahoma"/>
            <family val="0"/>
          </rPr>
          <t xml:space="preserve">Altocumulus, Cirrocumulus, Cirrus, Cumulus humilis
</t>
        </r>
      </text>
    </comment>
    <comment ref="P163" authorId="0">
      <text>
        <r>
          <rPr>
            <sz val="9"/>
            <rFont val="Tahoma"/>
            <family val="0"/>
          </rPr>
          <t xml:space="preserve">tr
</t>
        </r>
      </text>
    </comment>
    <comment ref="S164" authorId="0">
      <text>
        <r>
          <rPr>
            <sz val="9"/>
            <rFont val="Tahoma"/>
            <family val="0"/>
          </rPr>
          <t xml:space="preserve">f
</t>
        </r>
      </text>
    </comment>
    <comment ref="J165" authorId="0">
      <text>
        <r>
          <rPr>
            <sz val="9"/>
            <rFont val="Tahoma"/>
            <family val="0"/>
          </rPr>
          <t xml:space="preserve">Stratocumulus
</t>
        </r>
      </text>
    </comment>
    <comment ref="P164" authorId="0">
      <text>
        <r>
          <rPr>
            <sz val="9"/>
            <rFont val="Tahoma"/>
            <family val="0"/>
          </rPr>
          <t xml:space="preserve">tr
</t>
        </r>
      </text>
    </comment>
    <comment ref="S165" authorId="0">
      <text>
        <r>
          <rPr>
            <sz val="9"/>
            <rFont val="Tahoma"/>
            <family val="0"/>
          </rPr>
          <t xml:space="preserve">f
</t>
        </r>
      </text>
    </comment>
    <comment ref="S166" authorId="0">
      <text>
        <r>
          <rPr>
            <sz val="8"/>
            <rFont val="Tahoma"/>
            <family val="0"/>
          </rPr>
          <t xml:space="preserve">fs
</t>
        </r>
      </text>
    </comment>
    <comment ref="J166" authorId="0">
      <text>
        <r>
          <rPr>
            <sz val="8"/>
            <rFont val="Tahoma"/>
            <family val="0"/>
          </rPr>
          <t xml:space="preserve">Cumilus mediocris
</t>
        </r>
      </text>
    </comment>
    <comment ref="J167" authorId="0">
      <text>
        <r>
          <rPr>
            <sz val="8"/>
            <rFont val="Tahoma"/>
            <family val="0"/>
          </rPr>
          <t xml:space="preserve">Cumulus congestus
</t>
        </r>
      </text>
    </comment>
    <comment ref="S167" authorId="0">
      <text>
        <r>
          <rPr>
            <sz val="8"/>
            <rFont val="Tahoma"/>
            <family val="0"/>
          </rPr>
          <t xml:space="preserve">fs
</t>
        </r>
      </text>
    </comment>
    <comment ref="P167" authorId="0">
      <text>
        <r>
          <rPr>
            <sz val="8"/>
            <rFont val="Tahoma"/>
            <family val="0"/>
          </rPr>
          <t xml:space="preserve">t
</t>
        </r>
      </text>
    </comment>
    <comment ref="S168" authorId="0">
      <text>
        <r>
          <rPr>
            <sz val="8"/>
            <rFont val="Tahoma"/>
            <family val="0"/>
          </rPr>
          <t xml:space="preserve">r
</t>
        </r>
      </text>
    </comment>
    <comment ref="J168" authorId="0">
      <text>
        <r>
          <rPr>
            <sz val="8"/>
            <rFont val="Tahoma"/>
            <family val="0"/>
          </rPr>
          <t xml:space="preserve">cumulus congestus
</t>
        </r>
      </text>
    </comment>
    <comment ref="J169" authorId="0">
      <text>
        <r>
          <rPr>
            <sz val="9"/>
            <rFont val="Tahoma"/>
            <family val="0"/>
          </rPr>
          <t xml:space="preserve">Cirrostratus, Cumulus humilis- mediocris
</t>
        </r>
      </text>
    </comment>
    <comment ref="S169" authorId="0">
      <text>
        <r>
          <rPr>
            <sz val="9"/>
            <rFont val="Tahoma"/>
            <family val="0"/>
          </rPr>
          <t xml:space="preserve">s
</t>
        </r>
      </text>
    </comment>
    <comment ref="J170" authorId="0">
      <text>
        <r>
          <rPr>
            <sz val="9"/>
            <rFont val="Tahoma"/>
            <family val="0"/>
          </rPr>
          <t xml:space="preserve">Cumulus humilis - mediocris
</t>
        </r>
      </text>
    </comment>
    <comment ref="S170" authorId="0">
      <text>
        <r>
          <rPr>
            <sz val="9"/>
            <rFont val="Tahoma"/>
            <family val="0"/>
          </rPr>
          <t xml:space="preserve">rs
</t>
        </r>
      </text>
    </comment>
    <comment ref="J171" authorId="0">
      <text>
        <r>
          <rPr>
            <sz val="9"/>
            <rFont val="Tahoma"/>
            <family val="0"/>
          </rPr>
          <t xml:space="preserve">Nimbostratus (light to moderate rain)
</t>
        </r>
      </text>
    </comment>
    <comment ref="S171" authorId="0">
      <text>
        <r>
          <rPr>
            <sz val="9"/>
            <rFont val="Tahoma"/>
            <family val="0"/>
          </rPr>
          <t xml:space="preserve">f
</t>
        </r>
      </text>
    </comment>
    <comment ref="D171" authorId="0">
      <text>
        <r>
          <rPr>
            <sz val="9"/>
            <rFont val="Tahoma"/>
            <family val="0"/>
          </rPr>
          <t xml:space="preserve">max to 18:00 GMT 13.0c.
</t>
        </r>
      </text>
    </comment>
    <comment ref="J172" authorId="0">
      <text>
        <r>
          <rPr>
            <sz val="9"/>
            <rFont val="Tahoma"/>
            <family val="0"/>
          </rPr>
          <t xml:space="preserve">Stratocumulus
</t>
        </r>
      </text>
    </comment>
    <comment ref="S172" authorId="0">
      <text>
        <r>
          <rPr>
            <sz val="9"/>
            <rFont val="Tahoma"/>
            <family val="0"/>
          </rPr>
          <t xml:space="preserve">r
</t>
        </r>
      </text>
    </comment>
    <comment ref="P172" authorId="0">
      <text>
        <r>
          <rPr>
            <sz val="9"/>
            <rFont val="Tahoma"/>
            <family val="0"/>
          </rPr>
          <t xml:space="preserve">tr
</t>
        </r>
      </text>
    </comment>
    <comment ref="J173" authorId="0">
      <text>
        <r>
          <rPr>
            <sz val="9"/>
            <rFont val="Tahoma"/>
            <family val="0"/>
          </rPr>
          <t xml:space="preserve">Cirrus, Cumulus humilis
</t>
        </r>
      </text>
    </comment>
    <comment ref="J174" authorId="0">
      <text>
        <r>
          <rPr>
            <sz val="9"/>
            <rFont val="Tahoma"/>
            <family val="0"/>
          </rPr>
          <t xml:space="preserve">Stratocumulus
</t>
        </r>
      </text>
    </comment>
    <comment ref="S173" authorId="0">
      <text>
        <r>
          <rPr>
            <sz val="9"/>
            <rFont val="Tahoma"/>
            <family val="0"/>
          </rPr>
          <t xml:space="preserve">r
</t>
        </r>
      </text>
    </comment>
    <comment ref="S174" authorId="0">
      <text>
        <r>
          <rPr>
            <sz val="9"/>
            <rFont val="Tahoma"/>
            <family val="0"/>
          </rPr>
          <t xml:space="preserve">fs
</t>
        </r>
      </text>
    </comment>
    <comment ref="J175" authorId="0">
      <text>
        <r>
          <rPr>
            <sz val="9"/>
            <rFont val="Tahoma"/>
            <family val="0"/>
          </rPr>
          <t xml:space="preserve">Cumulus congestus, Cumulus, Altocumulus, Altostratus, Cirrus.
</t>
        </r>
      </text>
    </comment>
    <comment ref="P174" authorId="0">
      <text>
        <r>
          <rPr>
            <sz val="9"/>
            <rFont val="Tahoma"/>
            <family val="0"/>
          </rPr>
          <t xml:space="preserve">tr
</t>
        </r>
      </text>
    </comment>
    <comment ref="S175" authorId="0">
      <text>
        <r>
          <rPr>
            <sz val="9"/>
            <rFont val="Tahoma"/>
            <family val="0"/>
          </rPr>
          <t xml:space="preserve">fs
</t>
        </r>
      </text>
    </comment>
    <comment ref="J176" authorId="0">
      <text>
        <r>
          <rPr>
            <sz val="9"/>
            <rFont val="Tahoma"/>
            <family val="0"/>
          </rPr>
          <t xml:space="preserve">Cirrostratus, Cumulus mediocris
</t>
        </r>
      </text>
    </comment>
    <comment ref="S176" authorId="0">
      <text>
        <r>
          <rPr>
            <sz val="9"/>
            <rFont val="Tahoma"/>
            <family val="0"/>
          </rPr>
          <t xml:space="preserve">f
</t>
        </r>
      </text>
    </comment>
    <comment ref="J177" authorId="0">
      <text>
        <r>
          <rPr>
            <sz val="9"/>
            <rFont val="Tahoma"/>
            <family val="0"/>
          </rPr>
          <t xml:space="preserve">Cumulus mediocris, Altocumulus, Cirrocumulus, Cirrus.
</t>
        </r>
      </text>
    </comment>
    <comment ref="S177" authorId="0">
      <text>
        <r>
          <rPr>
            <sz val="9"/>
            <rFont val="Tahoma"/>
            <family val="0"/>
          </rPr>
          <t xml:space="preserve">rs
</t>
        </r>
      </text>
    </comment>
    <comment ref="J178" authorId="0">
      <text>
        <r>
          <rPr>
            <sz val="9"/>
            <rFont val="Tahoma"/>
            <family val="0"/>
          </rPr>
          <t xml:space="preserve">Cumulus mediocris-congestus, Altocumulus.
</t>
        </r>
      </text>
    </comment>
    <comment ref="S178" authorId="0">
      <text>
        <r>
          <rPr>
            <sz val="9"/>
            <rFont val="Tahoma"/>
            <family val="0"/>
          </rPr>
          <t xml:space="preserve">rq
</t>
        </r>
      </text>
    </comment>
    <comment ref="J179" authorId="0">
      <text>
        <r>
          <rPr>
            <sz val="8"/>
            <rFont val="Tahoma"/>
            <family val="0"/>
          </rPr>
          <t xml:space="preserve">Cumulus humilis
</t>
        </r>
      </text>
    </comment>
    <comment ref="S179" authorId="0">
      <text>
        <r>
          <rPr>
            <sz val="8"/>
            <rFont val="Tahoma"/>
            <family val="0"/>
          </rPr>
          <t xml:space="preserve">fs
</t>
        </r>
      </text>
    </comment>
    <comment ref="P178" authorId="0">
      <text>
        <r>
          <rPr>
            <sz val="8"/>
            <rFont val="Tahoma"/>
            <family val="0"/>
          </rPr>
          <t xml:space="preserve">tr
</t>
        </r>
      </text>
    </comment>
    <comment ref="J180" authorId="0">
      <text>
        <r>
          <rPr>
            <sz val="8"/>
            <rFont val="Tahoma"/>
            <family val="0"/>
          </rPr>
          <t xml:space="preserve">Cumulus congestus, Altostratus
</t>
        </r>
      </text>
    </comment>
    <comment ref="S180" authorId="0">
      <text>
        <r>
          <rPr>
            <sz val="8"/>
            <rFont val="Tahoma"/>
            <family val="0"/>
          </rPr>
          <t xml:space="preserve">rs
</t>
        </r>
      </text>
    </comment>
    <comment ref="J181" authorId="0">
      <text>
        <r>
          <rPr>
            <sz val="9"/>
            <rFont val="Tahoma"/>
            <family val="0"/>
          </rPr>
          <t xml:space="preserve">Stratocumulus, Altocumulus
</t>
        </r>
      </text>
    </comment>
    <comment ref="S181" authorId="0">
      <text>
        <r>
          <rPr>
            <sz val="9"/>
            <rFont val="Tahoma"/>
            <family val="0"/>
          </rPr>
          <t xml:space="preserve">f
</t>
        </r>
      </text>
    </comment>
    <comment ref="J182" authorId="0">
      <text>
        <r>
          <rPr>
            <sz val="9"/>
            <rFont val="Tahoma"/>
            <family val="0"/>
          </rPr>
          <t xml:space="preserve">Cumulonimbus, Cumulus Altostratus.
</t>
        </r>
      </text>
    </comment>
    <comment ref="S182" authorId="0">
      <text>
        <r>
          <rPr>
            <sz val="9"/>
            <rFont val="Tahoma"/>
            <family val="0"/>
          </rPr>
          <t xml:space="preserve">r
</t>
        </r>
      </text>
    </comment>
    <comment ref="J183" authorId="0">
      <text>
        <r>
          <rPr>
            <sz val="9"/>
            <rFont val="Tahoma"/>
            <family val="0"/>
          </rPr>
          <t xml:space="preserve">Cumulus congestus, Altocumulus, Cirrus
</t>
        </r>
      </text>
    </comment>
    <comment ref="S183" authorId="0">
      <text>
        <r>
          <rPr>
            <sz val="9"/>
            <rFont val="Tahoma"/>
            <family val="0"/>
          </rPr>
          <t xml:space="preserve">rs
</t>
        </r>
      </text>
    </comment>
    <comment ref="J184" authorId="0">
      <text>
        <r>
          <rPr>
            <sz val="9"/>
            <rFont val="Tahoma"/>
            <family val="0"/>
          </rPr>
          <t xml:space="preserve">Nimbostratus
</t>
        </r>
      </text>
    </comment>
    <comment ref="S184" authorId="0">
      <text>
        <r>
          <rPr>
            <sz val="9"/>
            <rFont val="Tahoma"/>
            <family val="0"/>
          </rPr>
          <t xml:space="preserve">r
</t>
        </r>
      </text>
    </comment>
    <comment ref="J185" authorId="0">
      <text>
        <r>
          <rPr>
            <sz val="9"/>
            <rFont val="Tahoma"/>
            <family val="0"/>
          </rPr>
          <t xml:space="preserve">Altocumulus / Altocumulus castellanus, cumulus fractus
</t>
        </r>
      </text>
    </comment>
    <comment ref="S185" authorId="0">
      <text>
        <r>
          <rPr>
            <sz val="9"/>
            <rFont val="Tahoma"/>
            <family val="0"/>
          </rPr>
          <t xml:space="preserve">s
</t>
        </r>
      </text>
    </comment>
    <comment ref="S186" authorId="0">
      <text>
        <r>
          <rPr>
            <sz val="8"/>
            <rFont val="Tahoma"/>
            <family val="0"/>
          </rPr>
          <t xml:space="preserve">f
</t>
        </r>
      </text>
    </comment>
    <comment ref="J186" authorId="0">
      <text>
        <r>
          <rPr>
            <sz val="8"/>
            <rFont val="Tahoma"/>
            <family val="0"/>
          </rPr>
          <t xml:space="preserve">Cirrus
</t>
        </r>
      </text>
    </comment>
    <comment ref="J187" authorId="0">
      <text>
        <r>
          <rPr>
            <sz val="8"/>
            <rFont val="Tahoma"/>
            <family val="0"/>
          </rPr>
          <t xml:space="preserve">Stratocumulus
</t>
        </r>
      </text>
    </comment>
    <comment ref="S187" authorId="0">
      <text>
        <r>
          <rPr>
            <sz val="8"/>
            <rFont val="Tahoma"/>
            <family val="0"/>
          </rPr>
          <t xml:space="preserve">rs
</t>
        </r>
      </text>
    </comment>
    <comment ref="S188" authorId="0">
      <text>
        <r>
          <rPr>
            <sz val="8"/>
            <rFont val="Tahoma"/>
            <family val="0"/>
          </rPr>
          <t xml:space="preserve">rs
</t>
        </r>
      </text>
    </comment>
    <comment ref="J188" authorId="0">
      <text>
        <r>
          <rPr>
            <b/>
            <sz val="8"/>
            <rFont val="Tahoma"/>
            <family val="0"/>
          </rPr>
          <t>Cumulus mediocris - congestus, Altocumulus.</t>
        </r>
      </text>
    </comment>
    <comment ref="P188" authorId="0">
      <text>
        <r>
          <rPr>
            <sz val="9"/>
            <rFont val="Tahoma"/>
            <family val="0"/>
          </rPr>
          <t xml:space="preserve">tr
</t>
        </r>
      </text>
    </comment>
    <comment ref="S189" authorId="0">
      <text>
        <r>
          <rPr>
            <sz val="9"/>
            <rFont val="Tahoma"/>
            <family val="0"/>
          </rPr>
          <t xml:space="preserve">s
</t>
        </r>
      </text>
    </comment>
    <comment ref="J189" authorId="0">
      <text>
        <r>
          <rPr>
            <sz val="9"/>
            <rFont val="Tahoma"/>
            <family val="0"/>
          </rPr>
          <t xml:space="preserve">Cumulus mediocris - congestus, Altocumulus
</t>
        </r>
      </text>
    </comment>
    <comment ref="J190" authorId="0">
      <text>
        <r>
          <rPr>
            <sz val="9"/>
            <rFont val="Tahoma"/>
            <family val="0"/>
          </rPr>
          <t xml:space="preserve">Cumulus mediocris - humilis, Cirrus.
</t>
        </r>
      </text>
    </comment>
    <comment ref="S190" authorId="0">
      <text>
        <r>
          <rPr>
            <sz val="9"/>
            <rFont val="Tahoma"/>
            <family val="0"/>
          </rPr>
          <t xml:space="preserve">s
</t>
        </r>
      </text>
    </comment>
    <comment ref="J191" authorId="0">
      <text>
        <r>
          <rPr>
            <sz val="9"/>
            <rFont val="Tahoma"/>
            <family val="0"/>
          </rPr>
          <t xml:space="preserve">Cumulus humilis
</t>
        </r>
      </text>
    </comment>
    <comment ref="S191" authorId="0">
      <text>
        <r>
          <rPr>
            <sz val="9"/>
            <rFont val="Tahoma"/>
            <family val="0"/>
          </rPr>
          <t xml:space="preserve">f
</t>
        </r>
      </text>
    </comment>
    <comment ref="S192" authorId="0">
      <text>
        <r>
          <rPr>
            <sz val="9"/>
            <rFont val="Tahoma"/>
            <family val="0"/>
          </rPr>
          <t xml:space="preserve">s
</t>
        </r>
      </text>
    </comment>
    <comment ref="J193" authorId="0">
      <text>
        <r>
          <rPr>
            <sz val="9"/>
            <rFont val="Tahoma"/>
            <family val="0"/>
          </rPr>
          <t xml:space="preserve">Stratocumulus
</t>
        </r>
      </text>
    </comment>
    <comment ref="S193" authorId="0">
      <text>
        <r>
          <rPr>
            <sz val="9"/>
            <rFont val="Tahoma"/>
            <family val="0"/>
          </rPr>
          <t xml:space="preserve">rs
</t>
        </r>
      </text>
    </comment>
    <comment ref="J194" authorId="0">
      <text>
        <r>
          <rPr>
            <sz val="9"/>
            <rFont val="Tahoma"/>
            <family val="0"/>
          </rPr>
          <t xml:space="preserve">Altocumulus, Cirrus, Cumulus humilis, Cirrocumulus.
</t>
        </r>
      </text>
    </comment>
    <comment ref="S194" authorId="0">
      <text>
        <r>
          <rPr>
            <sz val="9"/>
            <rFont val="Tahoma"/>
            <family val="0"/>
          </rPr>
          <t xml:space="preserve">f
</t>
        </r>
      </text>
    </comment>
    <comment ref="J195" authorId="0">
      <text>
        <r>
          <rPr>
            <sz val="9"/>
            <rFont val="Tahoma"/>
            <family val="0"/>
          </rPr>
          <t xml:space="preserve">Cumulus congestus, Cirrus.
</t>
        </r>
      </text>
    </comment>
    <comment ref="S195" authorId="0">
      <text>
        <r>
          <rPr>
            <sz val="9"/>
            <rFont val="Tahoma"/>
            <family val="0"/>
          </rPr>
          <t xml:space="preserve">fs
</t>
        </r>
      </text>
    </comment>
    <comment ref="S196" authorId="0">
      <text>
        <r>
          <rPr>
            <sz val="9"/>
            <rFont val="Tahoma"/>
            <family val="0"/>
          </rPr>
          <t xml:space="preserve">rs
</t>
        </r>
      </text>
    </comment>
    <comment ref="J196" authorId="0">
      <text>
        <r>
          <rPr>
            <sz val="9"/>
            <rFont val="Tahoma"/>
            <family val="0"/>
          </rPr>
          <t xml:space="preserve">Stratocumuls
</t>
        </r>
      </text>
    </comment>
    <comment ref="J197" authorId="0">
      <text>
        <r>
          <rPr>
            <sz val="8"/>
            <rFont val="Tahoma"/>
            <family val="0"/>
          </rPr>
          <t xml:space="preserve">stratocumulus
</t>
        </r>
      </text>
    </comment>
    <comment ref="S197" authorId="0">
      <text>
        <r>
          <rPr>
            <sz val="8"/>
            <rFont val="Tahoma"/>
            <family val="0"/>
          </rPr>
          <t xml:space="preserve">s
</t>
        </r>
      </text>
    </comment>
    <comment ref="J198" authorId="0">
      <text>
        <r>
          <rPr>
            <sz val="9"/>
            <rFont val="Tahoma"/>
            <family val="0"/>
          </rPr>
          <t xml:space="preserve">Cumulus mediocris-congestus
</t>
        </r>
      </text>
    </comment>
    <comment ref="S198" authorId="0">
      <text>
        <r>
          <rPr>
            <sz val="9"/>
            <rFont val="Tahoma"/>
            <family val="0"/>
          </rPr>
          <t xml:space="preserve">rs
</t>
        </r>
      </text>
    </comment>
    <comment ref="J199" authorId="0">
      <text>
        <r>
          <rPr>
            <sz val="9"/>
            <rFont val="Tahoma"/>
            <family val="0"/>
          </rPr>
          <t xml:space="preserve">Altocumulus, Cumulus humilis, Stratocumulus
</t>
        </r>
      </text>
    </comment>
    <comment ref="P198" authorId="0">
      <text>
        <r>
          <rPr>
            <sz val="9"/>
            <rFont val="Tahoma"/>
            <family val="0"/>
          </rPr>
          <t xml:space="preserve">tr
</t>
        </r>
      </text>
    </comment>
    <comment ref="S199" authorId="0">
      <text>
        <r>
          <rPr>
            <sz val="9"/>
            <rFont val="Tahoma"/>
            <family val="0"/>
          </rPr>
          <t xml:space="preserve">r
</t>
        </r>
      </text>
    </comment>
    <comment ref="J200" authorId="0">
      <text>
        <r>
          <rPr>
            <sz val="8"/>
            <rFont val="Tahoma"/>
            <family val="0"/>
          </rPr>
          <t xml:space="preserve">Cumulus humilis, cirrostratus
</t>
        </r>
      </text>
    </comment>
    <comment ref="S200" authorId="0">
      <text>
        <r>
          <rPr>
            <sz val="8"/>
            <rFont val="Tahoma"/>
            <family val="0"/>
          </rPr>
          <t xml:space="preserve">rs
</t>
        </r>
      </text>
    </comment>
    <comment ref="J201" authorId="0">
      <text>
        <r>
          <rPr>
            <sz val="8"/>
            <rFont val="Tahoma"/>
            <family val="0"/>
          </rPr>
          <t xml:space="preserve">Cumulus medocris, Cirrus
</t>
        </r>
      </text>
    </comment>
    <comment ref="S201" authorId="0">
      <text>
        <r>
          <rPr>
            <sz val="8"/>
            <rFont val="Tahoma"/>
            <family val="0"/>
          </rPr>
          <t xml:space="preserve">s
</t>
        </r>
      </text>
    </comment>
    <comment ref="J202" authorId="0">
      <text>
        <r>
          <rPr>
            <sz val="8"/>
            <rFont val="Tahoma"/>
            <family val="0"/>
          </rPr>
          <t xml:space="preserve">stratocumulus
</t>
        </r>
      </text>
    </comment>
    <comment ref="S202" authorId="0">
      <text>
        <r>
          <rPr>
            <sz val="8"/>
            <rFont val="Tahoma"/>
            <family val="0"/>
          </rPr>
          <t xml:space="preserve">s
</t>
        </r>
      </text>
    </comment>
    <comment ref="J203" authorId="0">
      <text>
        <r>
          <rPr>
            <sz val="8"/>
            <rFont val="Tahoma"/>
            <family val="0"/>
          </rPr>
          <t xml:space="preserve">Cirrus, contrails
</t>
        </r>
      </text>
    </comment>
    <comment ref="S203" authorId="0">
      <text>
        <r>
          <rPr>
            <sz val="8"/>
            <rFont val="Tahoma"/>
            <family val="0"/>
          </rPr>
          <t xml:space="preserve">fs
</t>
        </r>
      </text>
    </comment>
    <comment ref="J204" authorId="0">
      <text>
        <r>
          <rPr>
            <sz val="9"/>
            <rFont val="Tahoma"/>
            <family val="0"/>
          </rPr>
          <t xml:space="preserve">Stratocumulus, cumulus humilis, Cirrocumulus.
</t>
        </r>
      </text>
    </comment>
    <comment ref="S204" authorId="0">
      <text>
        <r>
          <rPr>
            <sz val="9"/>
            <rFont val="Tahoma"/>
            <family val="0"/>
          </rPr>
          <t xml:space="preserve">fs
</t>
        </r>
      </text>
    </comment>
    <comment ref="J205" authorId="0">
      <text>
        <r>
          <rPr>
            <sz val="9"/>
            <rFont val="Tahoma"/>
            <family val="0"/>
          </rPr>
          <t xml:space="preserve">Nimbosstratus (continuous moderate rain)
</t>
        </r>
      </text>
    </comment>
    <comment ref="S205" authorId="0">
      <text>
        <r>
          <rPr>
            <sz val="9"/>
            <rFont val="Tahoma"/>
            <family val="0"/>
          </rPr>
          <t xml:space="preserve">falling quickly
</t>
        </r>
      </text>
    </comment>
    <comment ref="J206" authorId="0">
      <text>
        <r>
          <rPr>
            <sz val="9"/>
            <rFont val="Tahoma"/>
            <family val="0"/>
          </rPr>
          <t xml:space="preserve">Cumulus congestus
</t>
        </r>
      </text>
    </comment>
    <comment ref="S206" authorId="0">
      <text>
        <r>
          <rPr>
            <sz val="9"/>
            <rFont val="Tahoma"/>
            <family val="0"/>
          </rPr>
          <t xml:space="preserve">fs
</t>
        </r>
      </text>
    </comment>
    <comment ref="S207" authorId="0">
      <text>
        <r>
          <rPr>
            <sz val="8"/>
            <rFont val="Tahoma"/>
            <family val="0"/>
          </rPr>
          <t xml:space="preserve">rs
</t>
        </r>
      </text>
    </comment>
    <comment ref="J207" authorId="0">
      <text>
        <r>
          <rPr>
            <sz val="8"/>
            <rFont val="Tahoma"/>
            <family val="0"/>
          </rPr>
          <t xml:space="preserve">stratocumulus, cumulus congestus
</t>
        </r>
      </text>
    </comment>
    <comment ref="S208" authorId="0">
      <text>
        <r>
          <rPr>
            <b/>
            <sz val="8"/>
            <rFont val="Tahoma"/>
            <family val="0"/>
          </rPr>
          <t>rs</t>
        </r>
      </text>
    </comment>
    <comment ref="J208" authorId="0">
      <text>
        <r>
          <rPr>
            <sz val="8"/>
            <rFont val="Tahoma"/>
            <family val="0"/>
          </rPr>
          <t xml:space="preserve">Stratocumulus
</t>
        </r>
      </text>
    </comment>
    <comment ref="S209" authorId="0">
      <text>
        <r>
          <rPr>
            <sz val="8"/>
            <rFont val="Tahoma"/>
            <family val="0"/>
          </rPr>
          <t xml:space="preserve">s
</t>
        </r>
      </text>
    </comment>
    <comment ref="J209" authorId="0">
      <text>
        <r>
          <rPr>
            <sz val="8"/>
            <rFont val="Tahoma"/>
            <family val="0"/>
          </rPr>
          <t xml:space="preserve">Stratocumulus
</t>
        </r>
      </text>
    </comment>
    <comment ref="J210" authorId="0">
      <text>
        <r>
          <rPr>
            <sz val="9"/>
            <rFont val="Tahoma"/>
            <family val="0"/>
          </rPr>
          <t xml:space="preserve">Stratocumulus, Cumulus congestus.
</t>
        </r>
      </text>
    </comment>
    <comment ref="S210" authorId="0">
      <text>
        <r>
          <rPr>
            <sz val="9"/>
            <rFont val="Tahoma"/>
            <family val="0"/>
          </rPr>
          <t xml:space="preserve">rs
</t>
        </r>
      </text>
    </comment>
    <comment ref="J211" authorId="0">
      <text>
        <r>
          <rPr>
            <sz val="9"/>
            <rFont val="Tahoma"/>
            <family val="0"/>
          </rPr>
          <t xml:space="preserve">Cumulus humilis, Altocumulus, Cumulus mediocris
</t>
        </r>
      </text>
    </comment>
    <comment ref="S211" authorId="0">
      <text>
        <r>
          <rPr>
            <sz val="9"/>
            <rFont val="Tahoma"/>
            <family val="0"/>
          </rPr>
          <t xml:space="preserve">s
</t>
        </r>
      </text>
    </comment>
    <comment ref="J212" authorId="0">
      <text>
        <r>
          <rPr>
            <sz val="9"/>
            <rFont val="Tahoma"/>
            <family val="0"/>
          </rPr>
          <t xml:space="preserve">fog patches, dawn, vis &lt; 400 yds. Cirristratus, Altocumulus, Cumulus humilis
</t>
        </r>
      </text>
    </comment>
    <comment ref="S212" authorId="0">
      <text>
        <r>
          <rPr>
            <sz val="9"/>
            <rFont val="Tahoma"/>
            <family val="0"/>
          </rPr>
          <t xml:space="preserve">fs
</t>
        </r>
      </text>
    </comment>
    <comment ref="J213" authorId="0">
      <text>
        <r>
          <rPr>
            <sz val="9"/>
            <rFont val="Tahoma"/>
            <family val="0"/>
          </rPr>
          <t xml:space="preserve">Stratocumulus
</t>
        </r>
      </text>
    </comment>
    <comment ref="S213" authorId="0">
      <text>
        <r>
          <rPr>
            <sz val="9"/>
            <rFont val="Tahoma"/>
            <family val="0"/>
          </rPr>
          <t xml:space="preserve">s
</t>
        </r>
      </text>
    </comment>
    <comment ref="S214" authorId="0">
      <text>
        <r>
          <rPr>
            <sz val="9"/>
            <rFont val="Tahoma"/>
            <family val="0"/>
          </rPr>
          <t xml:space="preserve">s
</t>
        </r>
      </text>
    </comment>
    <comment ref="J214" authorId="0">
      <text>
        <r>
          <rPr>
            <sz val="9"/>
            <rFont val="Tahoma"/>
            <family val="0"/>
          </rPr>
          <t xml:space="preserve">Cirrus Cirrocumulus, Altostratus, Cumulus humilis
</t>
        </r>
      </text>
    </comment>
    <comment ref="J215" authorId="0">
      <text>
        <r>
          <rPr>
            <sz val="9"/>
            <rFont val="Tahoma"/>
            <family val="0"/>
          </rPr>
          <t xml:space="preserve">Stratocumulus
</t>
        </r>
      </text>
    </comment>
    <comment ref="S215" authorId="0">
      <text>
        <r>
          <rPr>
            <sz val="9"/>
            <rFont val="Tahoma"/>
            <family val="0"/>
          </rPr>
          <t xml:space="preserve">r
</t>
        </r>
      </text>
    </comment>
    <comment ref="J216" authorId="0">
      <text>
        <r>
          <rPr>
            <sz val="9"/>
            <rFont val="Tahoma"/>
            <family val="0"/>
          </rPr>
          <t xml:space="preserve">Stratocumulus
</t>
        </r>
      </text>
    </comment>
    <comment ref="S216" authorId="0">
      <text>
        <r>
          <rPr>
            <sz val="9"/>
            <rFont val="Tahoma"/>
            <family val="0"/>
          </rPr>
          <t xml:space="preserve">s
</t>
        </r>
      </text>
    </comment>
    <comment ref="J217" authorId="0">
      <text>
        <r>
          <rPr>
            <sz val="9"/>
            <rFont val="Tahoma"/>
            <family val="0"/>
          </rPr>
          <t xml:space="preserve">Cumulus humilis (hazy)
</t>
        </r>
      </text>
    </comment>
    <comment ref="S217" authorId="0">
      <text>
        <r>
          <rPr>
            <sz val="9"/>
            <rFont val="Tahoma"/>
            <family val="0"/>
          </rPr>
          <t xml:space="preserve">rs
</t>
        </r>
      </text>
    </comment>
    <comment ref="S218" authorId="0">
      <text>
        <r>
          <rPr>
            <sz val="8"/>
            <rFont val="Tahoma"/>
            <family val="0"/>
          </rPr>
          <t xml:space="preserve">rs
</t>
        </r>
      </text>
    </comment>
    <comment ref="J218" authorId="0">
      <text>
        <r>
          <rPr>
            <sz val="8"/>
            <rFont val="Tahoma"/>
            <family val="0"/>
          </rPr>
          <t xml:space="preserve">Stratocumulus
</t>
        </r>
      </text>
    </comment>
    <comment ref="J219" authorId="0">
      <text>
        <r>
          <rPr>
            <sz val="9"/>
            <rFont val="Tahoma"/>
            <family val="0"/>
          </rPr>
          <t xml:space="preserve">Cumulus humilis
</t>
        </r>
      </text>
    </comment>
    <comment ref="S219" authorId="0">
      <text>
        <r>
          <rPr>
            <sz val="9"/>
            <rFont val="Tahoma"/>
            <family val="0"/>
          </rPr>
          <t xml:space="preserve">fs
</t>
        </r>
      </text>
    </comment>
    <comment ref="J220" authorId="0">
      <text>
        <r>
          <rPr>
            <sz val="9"/>
            <rFont val="Tahoma"/>
            <family val="0"/>
          </rPr>
          <t xml:space="preserve">Altocumulus, Cirrocumulus, Cumulus humilis.
</t>
        </r>
      </text>
    </comment>
    <comment ref="S220" authorId="0">
      <text>
        <r>
          <rPr>
            <sz val="9"/>
            <rFont val="Tahoma"/>
            <family val="0"/>
          </rPr>
          <t xml:space="preserve">f
</t>
        </r>
      </text>
    </comment>
    <comment ref="J221" authorId="0">
      <text>
        <r>
          <rPr>
            <sz val="9"/>
            <rFont val="Tahoma"/>
            <family val="0"/>
          </rPr>
          <t xml:space="preserve">Stratocumulus, Cirrus
</t>
        </r>
      </text>
    </comment>
    <comment ref="S221" authorId="0">
      <text>
        <r>
          <rPr>
            <sz val="9"/>
            <rFont val="Tahoma"/>
            <family val="0"/>
          </rPr>
          <t xml:space="preserve">s
</t>
        </r>
      </text>
    </comment>
    <comment ref="J222" authorId="0">
      <text>
        <r>
          <rPr>
            <sz val="9"/>
            <rFont val="Tahoma"/>
            <family val="0"/>
          </rPr>
          <t xml:space="preserve">Cumulus humilis / mediocris, Altocumulus / castellanus
</t>
        </r>
      </text>
    </comment>
    <comment ref="S222" authorId="0">
      <text>
        <r>
          <rPr>
            <sz val="9"/>
            <rFont val="Tahoma"/>
            <family val="0"/>
          </rPr>
          <t xml:space="preserve">rs
</t>
        </r>
      </text>
    </comment>
    <comment ref="J223" authorId="0">
      <text>
        <r>
          <rPr>
            <sz val="8"/>
            <rFont val="Tahoma"/>
            <family val="0"/>
          </rPr>
          <t xml:space="preserve">Cumulus humilis, Altocumulus / castellanus
</t>
        </r>
      </text>
    </comment>
    <comment ref="S223" authorId="0">
      <text>
        <r>
          <rPr>
            <sz val="8"/>
            <rFont val="Tahoma"/>
            <family val="0"/>
          </rPr>
          <t xml:space="preserve">s
</t>
        </r>
      </text>
    </comment>
    <comment ref="J224" authorId="0">
      <text>
        <r>
          <rPr>
            <sz val="9"/>
            <rFont val="Tahoma"/>
            <family val="0"/>
          </rPr>
          <t xml:space="preserve">Nimbostratus
</t>
        </r>
      </text>
    </comment>
    <comment ref="S224" authorId="0">
      <text>
        <r>
          <rPr>
            <sz val="9"/>
            <rFont val="Tahoma"/>
            <family val="0"/>
          </rPr>
          <t xml:space="preserve">f
</t>
        </r>
      </text>
    </comment>
    <comment ref="J225" authorId="0">
      <text>
        <r>
          <rPr>
            <sz val="8"/>
            <rFont val="Tahoma"/>
            <family val="0"/>
          </rPr>
          <t xml:space="preserve">Stratocumulus
</t>
        </r>
      </text>
    </comment>
    <comment ref="S225" authorId="0">
      <text>
        <r>
          <rPr>
            <sz val="8"/>
            <rFont val="Tahoma"/>
            <family val="0"/>
          </rPr>
          <t xml:space="preserve">r
</t>
        </r>
      </text>
    </comment>
    <comment ref="J226" authorId="0">
      <text>
        <r>
          <rPr>
            <sz val="9"/>
            <rFont val="Tahoma"/>
            <family val="0"/>
          </rPr>
          <t xml:space="preserve">Stratocumulus
</t>
        </r>
      </text>
    </comment>
    <comment ref="S226" authorId="0">
      <text>
        <r>
          <rPr>
            <sz val="9"/>
            <rFont val="Tahoma"/>
            <family val="0"/>
          </rPr>
          <t xml:space="preserve">f
</t>
        </r>
      </text>
    </comment>
    <comment ref="S227" authorId="0">
      <text>
        <r>
          <rPr>
            <sz val="9"/>
            <rFont val="Tahoma"/>
            <family val="0"/>
          </rPr>
          <t xml:space="preserve">rs
</t>
        </r>
      </text>
    </comment>
    <comment ref="J227" authorId="0">
      <text>
        <r>
          <rPr>
            <sz val="9"/>
            <rFont val="Tahoma"/>
            <family val="0"/>
          </rPr>
          <t xml:space="preserve">Cumulus mediocris, Cirrus, Cumulus fractus.
</t>
        </r>
      </text>
    </comment>
    <comment ref="J228" authorId="0">
      <text>
        <r>
          <rPr>
            <sz val="9"/>
            <rFont val="Tahoma"/>
            <family val="0"/>
          </rPr>
          <t xml:space="preserve">Cumulus congestus, Altocumulus, Cirrus.
</t>
        </r>
      </text>
    </comment>
    <comment ref="S228" authorId="0">
      <text>
        <r>
          <rPr>
            <sz val="9"/>
            <rFont val="Tahoma"/>
            <family val="0"/>
          </rPr>
          <t xml:space="preserve">r
</t>
        </r>
      </text>
    </comment>
    <comment ref="S229" authorId="0">
      <text>
        <r>
          <rPr>
            <sz val="9"/>
            <rFont val="Tahoma"/>
            <family val="0"/>
          </rPr>
          <t xml:space="preserve">rq
</t>
        </r>
      </text>
    </comment>
    <comment ref="P228" authorId="0">
      <text>
        <r>
          <rPr>
            <sz val="9"/>
            <rFont val="Tahoma"/>
            <family val="0"/>
          </rPr>
          <t xml:space="preserve">tr
</t>
        </r>
      </text>
    </comment>
    <comment ref="J229" authorId="0">
      <text>
        <r>
          <rPr>
            <sz val="9"/>
            <rFont val="Tahoma"/>
            <family val="0"/>
          </rPr>
          <t xml:space="preserve">Stratocumulus
</t>
        </r>
      </text>
    </comment>
    <comment ref="J230" authorId="0">
      <text>
        <r>
          <rPr>
            <sz val="9"/>
            <rFont val="Tahoma"/>
            <family val="0"/>
          </rPr>
          <t xml:space="preserve">Altostratus
</t>
        </r>
      </text>
    </comment>
    <comment ref="P229" authorId="0">
      <text>
        <r>
          <rPr>
            <sz val="9"/>
            <rFont val="Tahoma"/>
            <family val="0"/>
          </rPr>
          <t xml:space="preserve">tr
</t>
        </r>
      </text>
    </comment>
    <comment ref="S230" authorId="0">
      <text>
        <r>
          <rPr>
            <sz val="9"/>
            <rFont val="Tahoma"/>
            <family val="0"/>
          </rPr>
          <t xml:space="preserve">f
</t>
        </r>
      </text>
    </comment>
    <comment ref="J231" authorId="0">
      <text>
        <r>
          <rPr>
            <sz val="9"/>
            <rFont val="Tahoma"/>
            <family val="0"/>
          </rPr>
          <t xml:space="preserve">Stratocumulus (light drizzle)
</t>
        </r>
      </text>
    </comment>
    <comment ref="S231" authorId="0">
      <text>
        <r>
          <rPr>
            <sz val="9"/>
            <rFont val="Tahoma"/>
            <family val="0"/>
          </rPr>
          <t xml:space="preserve">f
</t>
        </r>
      </text>
    </comment>
    <comment ref="S232" authorId="0">
      <text>
        <r>
          <rPr>
            <sz val="8"/>
            <rFont val="Tahoma"/>
            <family val="0"/>
          </rPr>
          <t xml:space="preserve">rs
</t>
        </r>
      </text>
    </comment>
    <comment ref="J232" authorId="0">
      <text>
        <r>
          <rPr>
            <sz val="8"/>
            <rFont val="Tahoma"/>
            <family val="0"/>
          </rPr>
          <t xml:space="preserve">stratocumulus
</t>
        </r>
      </text>
    </comment>
    <comment ref="P231" authorId="0">
      <text>
        <r>
          <rPr>
            <sz val="8"/>
            <rFont val="Tahoma"/>
            <family val="0"/>
          </rPr>
          <t xml:space="preserve">tr
</t>
        </r>
      </text>
    </comment>
    <comment ref="J233" authorId="0">
      <text>
        <r>
          <rPr>
            <sz val="8"/>
            <rFont val="Tahoma"/>
            <family val="0"/>
          </rPr>
          <t xml:space="preserve">Stratocumulus
</t>
        </r>
      </text>
    </comment>
    <comment ref="S233" authorId="0">
      <text>
        <r>
          <rPr>
            <sz val="8"/>
            <rFont val="Tahoma"/>
            <family val="0"/>
          </rPr>
          <t xml:space="preserve">rs
</t>
        </r>
      </text>
    </comment>
    <comment ref="S234" authorId="0">
      <text>
        <r>
          <rPr>
            <sz val="8"/>
            <rFont val="Tahoma"/>
            <family val="0"/>
          </rPr>
          <t xml:space="preserve">s
</t>
        </r>
      </text>
    </comment>
    <comment ref="J234" authorId="0">
      <text>
        <r>
          <rPr>
            <sz val="8"/>
            <rFont val="Tahoma"/>
            <family val="0"/>
          </rPr>
          <t xml:space="preserve">Stratocumulus, cumulus mediocris
</t>
        </r>
      </text>
    </comment>
    <comment ref="S235" authorId="0">
      <text>
        <r>
          <rPr>
            <sz val="8"/>
            <rFont val="Tahoma"/>
            <family val="0"/>
          </rPr>
          <t xml:space="preserve">rs
</t>
        </r>
      </text>
    </comment>
    <comment ref="J235" authorId="0">
      <text>
        <r>
          <rPr>
            <sz val="8"/>
            <rFont val="Tahoma"/>
            <family val="0"/>
          </rPr>
          <t xml:space="preserve">cumulus humilis
</t>
        </r>
      </text>
    </comment>
    <comment ref="J236" authorId="0">
      <text>
        <r>
          <rPr>
            <sz val="9"/>
            <rFont val="Tahoma"/>
            <family val="0"/>
          </rPr>
          <t xml:space="preserve">Stratocumulus (drizzle)
</t>
        </r>
      </text>
    </comment>
    <comment ref="S236" authorId="0">
      <text>
        <r>
          <rPr>
            <sz val="9"/>
            <rFont val="Tahoma"/>
            <family val="0"/>
          </rPr>
          <t xml:space="preserve">f
</t>
        </r>
      </text>
    </comment>
    <comment ref="J237" authorId="0">
      <text>
        <r>
          <rPr>
            <sz val="9"/>
            <rFont val="Tahoma"/>
            <family val="0"/>
          </rPr>
          <t xml:space="preserve">Cirrostratus, Altocumulus, Cumulus mediocris
</t>
        </r>
      </text>
    </comment>
    <comment ref="P236" authorId="0">
      <text>
        <r>
          <rPr>
            <sz val="9"/>
            <rFont val="Tahoma"/>
            <family val="0"/>
          </rPr>
          <t xml:space="preserve">tr
</t>
        </r>
      </text>
    </comment>
    <comment ref="S237" authorId="0">
      <text>
        <r>
          <rPr>
            <sz val="9"/>
            <rFont val="Tahoma"/>
            <family val="0"/>
          </rPr>
          <t xml:space="preserve">rs
</t>
        </r>
      </text>
    </comment>
    <comment ref="J238" authorId="0">
      <text>
        <r>
          <rPr>
            <sz val="9"/>
            <rFont val="Tahoma"/>
            <family val="0"/>
          </rPr>
          <t xml:space="preserve">Altostratus, Altocumulus
</t>
        </r>
      </text>
    </comment>
    <comment ref="S238" authorId="0">
      <text>
        <r>
          <rPr>
            <sz val="9"/>
            <rFont val="Tahoma"/>
            <family val="0"/>
          </rPr>
          <t xml:space="preserve">fs
</t>
        </r>
      </text>
    </comment>
    <comment ref="J239" authorId="0">
      <text>
        <r>
          <rPr>
            <sz val="9"/>
            <rFont val="Tahoma"/>
            <family val="0"/>
          </rPr>
          <t xml:space="preserve">Altostratus, Altocumulus, Cumulus humilis
</t>
        </r>
      </text>
    </comment>
    <comment ref="S239" authorId="0">
      <text>
        <r>
          <rPr>
            <sz val="9"/>
            <rFont val="Tahoma"/>
            <family val="0"/>
          </rPr>
          <t xml:space="preserve">r
</t>
        </r>
      </text>
    </comment>
    <comment ref="J240" authorId="0">
      <text>
        <r>
          <rPr>
            <sz val="9"/>
            <rFont val="Tahoma"/>
            <family val="0"/>
          </rPr>
          <t xml:space="preserve">Stratocumulus, Cumulus mediocris
</t>
        </r>
      </text>
    </comment>
    <comment ref="S240" authorId="0">
      <text>
        <r>
          <rPr>
            <sz val="9"/>
            <rFont val="Tahoma"/>
            <family val="0"/>
          </rPr>
          <t xml:space="preserve">s
</t>
        </r>
      </text>
    </comment>
    <comment ref="S241" authorId="0">
      <text>
        <r>
          <rPr>
            <sz val="8"/>
            <rFont val="Tahoma"/>
            <family val="0"/>
          </rPr>
          <t xml:space="preserve">fs
</t>
        </r>
      </text>
    </comment>
    <comment ref="J241" authorId="0">
      <text>
        <r>
          <rPr>
            <sz val="8"/>
            <rFont val="Tahoma"/>
            <family val="0"/>
          </rPr>
          <t xml:space="preserve">Altostratus,Altocumulus.
</t>
        </r>
      </text>
    </comment>
    <comment ref="S242" authorId="0">
      <text>
        <r>
          <rPr>
            <sz val="8"/>
            <rFont val="Tahoma"/>
            <family val="0"/>
          </rPr>
          <t xml:space="preserve">r
</t>
        </r>
      </text>
    </comment>
    <comment ref="J242" authorId="0">
      <text>
        <r>
          <rPr>
            <sz val="8"/>
            <rFont val="Tahoma"/>
            <family val="0"/>
          </rPr>
          <t xml:space="preserve">Stratocumulus, Cirrus, Cumulus fractus.
</t>
        </r>
      </text>
    </comment>
    <comment ref="J243" authorId="0">
      <text>
        <r>
          <rPr>
            <sz val="9"/>
            <rFont val="Tahoma"/>
            <family val="0"/>
          </rPr>
          <t xml:space="preserve">Nimbostratus, Altocumulus, Altostratus
</t>
        </r>
      </text>
    </comment>
    <comment ref="S243" authorId="0">
      <text>
        <r>
          <rPr>
            <sz val="9"/>
            <rFont val="Tahoma"/>
            <family val="0"/>
          </rPr>
          <t xml:space="preserve">f
</t>
        </r>
      </text>
    </comment>
    <comment ref="J244" authorId="0">
      <text>
        <r>
          <rPr>
            <sz val="9"/>
            <rFont val="Tahoma"/>
            <family val="0"/>
          </rPr>
          <t xml:space="preserve">Cirrus, Cirrocumulus, Cumulus humils, Altocumulus.
</t>
        </r>
      </text>
    </comment>
    <comment ref="P243" authorId="0">
      <text>
        <r>
          <rPr>
            <sz val="9"/>
            <rFont val="Tahoma"/>
            <family val="0"/>
          </rPr>
          <t xml:space="preserve">tr
</t>
        </r>
      </text>
    </comment>
    <comment ref="S244" authorId="0">
      <text>
        <r>
          <rPr>
            <sz val="9"/>
            <rFont val="Tahoma"/>
            <family val="0"/>
          </rPr>
          <t xml:space="preserve">s
</t>
        </r>
      </text>
    </comment>
    <comment ref="J245" authorId="0">
      <text>
        <r>
          <rPr>
            <sz val="9"/>
            <rFont val="Tahoma"/>
            <family val="0"/>
          </rPr>
          <t xml:space="preserve">Stratus fractus, Cumulus mediocris, Cumulus humilis
</t>
        </r>
      </text>
    </comment>
    <comment ref="S245" authorId="0">
      <text>
        <r>
          <rPr>
            <sz val="9"/>
            <rFont val="Tahoma"/>
            <family val="0"/>
          </rPr>
          <t xml:space="preserve">fs
</t>
        </r>
      </text>
    </comment>
    <comment ref="S246" authorId="0">
      <text>
        <r>
          <rPr>
            <sz val="8"/>
            <rFont val="Tahoma"/>
            <family val="0"/>
          </rPr>
          <t xml:space="preserve">f
</t>
        </r>
      </text>
    </comment>
    <comment ref="J246" authorId="0">
      <text>
        <r>
          <rPr>
            <sz val="8"/>
            <rFont val="Tahoma"/>
            <family val="0"/>
          </rPr>
          <t xml:space="preserve">Nimbostratus
</t>
        </r>
      </text>
    </comment>
    <comment ref="J247" authorId="0">
      <text>
        <r>
          <rPr>
            <sz val="9"/>
            <rFont val="Tahoma"/>
            <family val="0"/>
          </rPr>
          <t xml:space="preserve">Cumulus mediocris, Altocumulus castellanus
</t>
        </r>
      </text>
    </comment>
    <comment ref="S247" authorId="0">
      <text>
        <r>
          <rPr>
            <sz val="9"/>
            <rFont val="Tahoma"/>
            <family val="0"/>
          </rPr>
          <t xml:space="preserve">r
</t>
        </r>
      </text>
    </comment>
    <comment ref="J248" authorId="0">
      <text>
        <r>
          <rPr>
            <sz val="9"/>
            <rFont val="Tahoma"/>
            <family val="0"/>
          </rPr>
          <t xml:space="preserve">Cumulus hu, humilis / mediocris, Cirrus, Cirrocumulus
</t>
        </r>
      </text>
    </comment>
    <comment ref="S248" authorId="0">
      <text>
        <r>
          <rPr>
            <sz val="9"/>
            <rFont val="Tahoma"/>
            <family val="0"/>
          </rPr>
          <t xml:space="preserve">s
</t>
        </r>
      </text>
    </comment>
    <comment ref="J249" authorId="0">
      <text>
        <r>
          <rPr>
            <sz val="9"/>
            <rFont val="Tahoma"/>
            <family val="0"/>
          </rPr>
          <t xml:space="preserve">Stratocumulus
</t>
        </r>
      </text>
    </comment>
    <comment ref="S249" authorId="0">
      <text>
        <r>
          <rPr>
            <sz val="9"/>
            <rFont val="Tahoma"/>
            <family val="0"/>
          </rPr>
          <t xml:space="preserve">s
</t>
        </r>
      </text>
    </comment>
    <comment ref="J250" authorId="0">
      <text>
        <r>
          <rPr>
            <sz val="9"/>
            <rFont val="Tahoma"/>
            <family val="0"/>
          </rPr>
          <t xml:space="preserve">Stratocumulus
</t>
        </r>
      </text>
    </comment>
    <comment ref="S250" authorId="0">
      <text>
        <r>
          <rPr>
            <sz val="9"/>
            <rFont val="Tahoma"/>
            <family val="0"/>
          </rPr>
          <t xml:space="preserve">rs
</t>
        </r>
      </text>
    </comment>
    <comment ref="J251" authorId="0">
      <text>
        <r>
          <rPr>
            <sz val="9"/>
            <rFont val="Tahoma"/>
            <family val="0"/>
          </rPr>
          <t xml:space="preserve">Stratocumulus
</t>
        </r>
      </text>
    </comment>
    <comment ref="P250" authorId="0">
      <text>
        <r>
          <rPr>
            <sz val="9"/>
            <rFont val="Tahoma"/>
            <family val="0"/>
          </rPr>
          <t xml:space="preserve">tr
</t>
        </r>
      </text>
    </comment>
    <comment ref="S251" authorId="0">
      <text>
        <r>
          <rPr>
            <sz val="9"/>
            <rFont val="Tahoma"/>
            <family val="0"/>
          </rPr>
          <t xml:space="preserve">rs
</t>
        </r>
      </text>
    </comment>
    <comment ref="J252" authorId="0">
      <text>
        <r>
          <rPr>
            <sz val="9"/>
            <rFont val="Tahoma"/>
            <family val="0"/>
          </rPr>
          <t xml:space="preserve">Cumulus humuilis
</t>
        </r>
      </text>
    </comment>
    <comment ref="P251" authorId="0">
      <text>
        <r>
          <rPr>
            <sz val="9"/>
            <rFont val="Tahoma"/>
            <family val="0"/>
          </rPr>
          <t xml:space="preserve">tr
</t>
        </r>
      </text>
    </comment>
    <comment ref="S252" authorId="0">
      <text>
        <r>
          <rPr>
            <sz val="9"/>
            <rFont val="Tahoma"/>
            <family val="0"/>
          </rPr>
          <t xml:space="preserve">s
</t>
        </r>
      </text>
    </comment>
    <comment ref="J253" authorId="0">
      <text>
        <r>
          <rPr>
            <sz val="8"/>
            <rFont val="Tahoma"/>
            <family val="0"/>
          </rPr>
          <t xml:space="preserve">Cirrus, Cirrocumulus, Altocumulus
</t>
        </r>
      </text>
    </comment>
    <comment ref="S253" authorId="0">
      <text>
        <r>
          <rPr>
            <sz val="8"/>
            <rFont val="Tahoma"/>
            <family val="0"/>
          </rPr>
          <t xml:space="preserve">f
</t>
        </r>
      </text>
    </comment>
    <comment ref="S254" authorId="0">
      <text>
        <r>
          <rPr>
            <sz val="8"/>
            <rFont val="Tahoma"/>
            <family val="0"/>
          </rPr>
          <t xml:space="preserve">FS
</t>
        </r>
      </text>
    </comment>
    <comment ref="J254" authorId="0">
      <text>
        <r>
          <rPr>
            <sz val="8"/>
            <rFont val="Tahoma"/>
            <family val="0"/>
          </rPr>
          <t xml:space="preserve">Stratocumulus
</t>
        </r>
      </text>
    </comment>
    <comment ref="J255" authorId="0">
      <text>
        <r>
          <rPr>
            <sz val="9"/>
            <rFont val="Tahoma"/>
            <family val="0"/>
          </rPr>
          <t xml:space="preserve">Nimbostratus (drizzle)
</t>
        </r>
      </text>
    </comment>
    <comment ref="S255" authorId="0">
      <text>
        <r>
          <rPr>
            <sz val="9"/>
            <rFont val="Tahoma"/>
            <family val="0"/>
          </rPr>
          <t xml:space="preserve">s
</t>
        </r>
      </text>
    </comment>
    <comment ref="J256" authorId="0">
      <text>
        <r>
          <rPr>
            <sz val="9"/>
            <rFont val="Tahoma"/>
            <family val="0"/>
          </rPr>
          <t xml:space="preserve">Cumulus congestus
</t>
        </r>
      </text>
    </comment>
    <comment ref="S256" authorId="0">
      <text>
        <r>
          <rPr>
            <sz val="9"/>
            <rFont val="Tahoma"/>
            <family val="0"/>
          </rPr>
          <t xml:space="preserve">r
</t>
        </r>
      </text>
    </comment>
    <comment ref="J275" authorId="0">
      <text>
        <r>
          <rPr>
            <sz val="9"/>
            <rFont val="Tahoma"/>
            <family val="0"/>
          </rPr>
          <t>Stratus fractus, Stratocumulus.</t>
        </r>
      </text>
    </comment>
    <comment ref="S275" authorId="0">
      <text>
        <r>
          <rPr>
            <sz val="9"/>
            <rFont val="Tahoma"/>
            <family val="0"/>
          </rPr>
          <t xml:space="preserve">fs
</t>
        </r>
      </text>
    </comment>
    <comment ref="S274" authorId="0">
      <text>
        <r>
          <rPr>
            <sz val="9"/>
            <rFont val="Tahoma"/>
            <family val="0"/>
          </rPr>
          <t xml:space="preserve">s
</t>
        </r>
      </text>
    </comment>
    <comment ref="J274" authorId="0">
      <text>
        <r>
          <rPr>
            <sz val="9"/>
            <rFont val="Tahoma"/>
            <family val="0"/>
          </rPr>
          <t xml:space="preserve">Cumulus
</t>
        </r>
      </text>
    </comment>
    <comment ref="P263" authorId="0">
      <text>
        <r>
          <rPr>
            <sz val="9"/>
            <rFont val="Tahoma"/>
            <family val="0"/>
          </rPr>
          <t xml:space="preserve">T
</t>
        </r>
      </text>
    </comment>
    <comment ref="P266" authorId="0">
      <text>
        <r>
          <rPr>
            <sz val="9"/>
            <rFont val="Tahoma"/>
            <family val="0"/>
          </rPr>
          <t xml:space="preserve">T
</t>
        </r>
      </text>
    </comment>
    <comment ref="P269" authorId="0">
      <text>
        <r>
          <rPr>
            <sz val="9"/>
            <rFont val="Tahoma"/>
            <family val="0"/>
          </rPr>
          <t xml:space="preserve">t
</t>
        </r>
      </text>
    </comment>
    <comment ref="P270" authorId="0">
      <text>
        <r>
          <rPr>
            <sz val="9"/>
            <rFont val="Tahoma"/>
            <family val="0"/>
          </rPr>
          <t xml:space="preserve">t
</t>
        </r>
      </text>
    </comment>
    <comment ref="J276" authorId="0">
      <text>
        <r>
          <rPr>
            <sz val="9"/>
            <rFont val="Tahoma"/>
            <family val="0"/>
          </rPr>
          <t xml:space="preserve">Stratocumulus, Altostratus
</t>
        </r>
      </text>
    </comment>
    <comment ref="S276" authorId="0">
      <text>
        <r>
          <rPr>
            <sz val="9"/>
            <rFont val="Tahoma"/>
            <family val="0"/>
          </rPr>
          <t xml:space="preserve">s
</t>
        </r>
      </text>
    </comment>
    <comment ref="J277" authorId="0">
      <text>
        <r>
          <rPr>
            <sz val="8"/>
            <rFont val="Tahoma"/>
            <family val="0"/>
          </rPr>
          <t xml:space="preserve">Cumulus humilus, Cirrus.
</t>
        </r>
      </text>
    </comment>
    <comment ref="S277" authorId="0">
      <text>
        <r>
          <rPr>
            <sz val="8"/>
            <rFont val="Tahoma"/>
            <family val="0"/>
          </rPr>
          <t xml:space="preserve">r
</t>
        </r>
      </text>
    </comment>
    <comment ref="J278" authorId="0">
      <text>
        <r>
          <rPr>
            <sz val="9"/>
            <rFont val="Tahoma"/>
            <family val="0"/>
          </rPr>
          <t xml:space="preserve">Thick fog &lt;100yds. Stratus
</t>
        </r>
      </text>
    </comment>
    <comment ref="S278" authorId="0">
      <text>
        <r>
          <rPr>
            <sz val="9"/>
            <rFont val="Tahoma"/>
            <family val="0"/>
          </rPr>
          <t xml:space="preserve">s
</t>
        </r>
      </text>
    </comment>
    <comment ref="P277" authorId="0">
      <text>
        <r>
          <rPr>
            <sz val="9"/>
            <rFont val="Tahoma"/>
            <family val="0"/>
          </rPr>
          <t xml:space="preserve">tr
</t>
        </r>
      </text>
    </comment>
    <comment ref="P278" authorId="0">
      <text>
        <r>
          <rPr>
            <sz val="9"/>
            <rFont val="Tahoma"/>
            <family val="0"/>
          </rPr>
          <t xml:space="preserve">tr
</t>
        </r>
      </text>
    </comment>
    <comment ref="S279" authorId="0">
      <text>
        <r>
          <rPr>
            <sz val="9"/>
            <rFont val="Tahoma"/>
            <family val="0"/>
          </rPr>
          <t xml:space="preserve">fs
</t>
        </r>
      </text>
    </comment>
    <comment ref="P279" authorId="0">
      <text>
        <r>
          <rPr>
            <sz val="9"/>
            <rFont val="Tahoma"/>
            <family val="0"/>
          </rPr>
          <t xml:space="preserve">tr
</t>
        </r>
      </text>
    </comment>
    <comment ref="S280" authorId="0">
      <text>
        <r>
          <rPr>
            <sz val="9"/>
            <rFont val="Tahoma"/>
            <family val="0"/>
          </rPr>
          <t xml:space="preserve">fs
</t>
        </r>
      </text>
    </comment>
    <comment ref="P280" authorId="0">
      <text>
        <r>
          <rPr>
            <sz val="8"/>
            <rFont val="Tahoma"/>
            <family val="0"/>
          </rPr>
          <t xml:space="preserve">tr
</t>
        </r>
      </text>
    </comment>
    <comment ref="S281" authorId="0">
      <text>
        <r>
          <rPr>
            <sz val="8"/>
            <rFont val="Tahoma"/>
            <family val="0"/>
          </rPr>
          <t xml:space="preserve">s
</t>
        </r>
      </text>
    </comment>
    <comment ref="J282" authorId="0">
      <text>
        <r>
          <rPr>
            <sz val="8"/>
            <rFont val="Tahoma"/>
            <family val="0"/>
          </rPr>
          <t xml:space="preserve">Cirrus, Cirrostratus
</t>
        </r>
      </text>
    </comment>
    <comment ref="P281" authorId="0">
      <text>
        <r>
          <rPr>
            <sz val="8"/>
            <rFont val="Tahoma"/>
            <family val="0"/>
          </rPr>
          <t xml:space="preserve">tr
</t>
        </r>
      </text>
    </comment>
    <comment ref="S282" authorId="0">
      <text>
        <r>
          <rPr>
            <sz val="8"/>
            <rFont val="Tahoma"/>
            <family val="0"/>
          </rPr>
          <t xml:space="preserve">s
</t>
        </r>
      </text>
    </comment>
    <comment ref="J283" authorId="0">
      <text>
        <r>
          <rPr>
            <sz val="9"/>
            <rFont val="Tahoma"/>
            <family val="0"/>
          </rPr>
          <t xml:space="preserve">Altostratus, Alocumulus
</t>
        </r>
      </text>
    </comment>
    <comment ref="S283" authorId="0">
      <text>
        <r>
          <rPr>
            <sz val="9"/>
            <rFont val="Tahoma"/>
            <family val="0"/>
          </rPr>
          <t xml:space="preserve">s
</t>
        </r>
      </text>
    </comment>
    <comment ref="J284" authorId="0">
      <text>
        <r>
          <rPr>
            <sz val="9"/>
            <rFont val="Tahoma"/>
            <family val="0"/>
          </rPr>
          <t xml:space="preserve">Stratocumulus, Altostratus
</t>
        </r>
      </text>
    </comment>
    <comment ref="S284" authorId="0">
      <text>
        <r>
          <rPr>
            <sz val="9"/>
            <rFont val="Tahoma"/>
            <family val="0"/>
          </rPr>
          <t xml:space="preserve">f
</t>
        </r>
      </text>
    </comment>
    <comment ref="J285" authorId="0">
      <text>
        <r>
          <rPr>
            <sz val="9"/>
            <rFont val="Tahoma"/>
            <family val="0"/>
          </rPr>
          <t xml:space="preserve">Cumulus humilis, Cirrocumulus, Cirrostratus
</t>
        </r>
      </text>
    </comment>
    <comment ref="S285" authorId="0">
      <text>
        <r>
          <rPr>
            <sz val="9"/>
            <rFont val="Tahoma"/>
            <family val="0"/>
          </rPr>
          <t xml:space="preserve">r
</t>
        </r>
      </text>
    </comment>
    <comment ref="E286" authorId="0">
      <text>
        <r>
          <rPr>
            <sz val="9"/>
            <rFont val="Tahoma"/>
            <family val="0"/>
          </rPr>
          <t xml:space="preserve">night low, 15.2c
</t>
        </r>
      </text>
    </comment>
    <comment ref="J286" authorId="0">
      <text>
        <r>
          <rPr>
            <sz val="9"/>
            <rFont val="Tahoma"/>
            <family val="0"/>
          </rPr>
          <t xml:space="preserve">Stratocumulus
</t>
        </r>
      </text>
    </comment>
    <comment ref="S286" authorId="0">
      <text>
        <r>
          <rPr>
            <sz val="9"/>
            <rFont val="Tahoma"/>
            <family val="0"/>
          </rPr>
          <t xml:space="preserve">fs
</t>
        </r>
      </text>
    </comment>
    <comment ref="J287" authorId="0">
      <text>
        <r>
          <rPr>
            <sz val="9"/>
            <rFont val="Tahoma"/>
            <family val="0"/>
          </rPr>
          <t xml:space="preserve">Cumulus fractus
</t>
        </r>
      </text>
    </comment>
    <comment ref="S287" authorId="0">
      <text>
        <r>
          <rPr>
            <sz val="9"/>
            <rFont val="Tahoma"/>
            <family val="0"/>
          </rPr>
          <t xml:space="preserve">r
</t>
        </r>
      </text>
    </comment>
    <comment ref="J288" authorId="0">
      <text>
        <r>
          <rPr>
            <sz val="9"/>
            <rFont val="Tahoma"/>
            <family val="0"/>
          </rPr>
          <t xml:space="preserve">Cumulus fractus, Cirrus
</t>
        </r>
      </text>
    </comment>
    <comment ref="S288" authorId="0">
      <text>
        <r>
          <rPr>
            <sz val="9"/>
            <rFont val="Tahoma"/>
            <family val="0"/>
          </rPr>
          <t xml:space="preserve">r
</t>
        </r>
      </text>
    </comment>
    <comment ref="S289" authorId="0">
      <text>
        <r>
          <rPr>
            <sz val="9"/>
            <rFont val="Tahoma"/>
            <family val="0"/>
          </rPr>
          <t xml:space="preserve">s
</t>
        </r>
      </text>
    </comment>
    <comment ref="D289" authorId="0">
      <text>
        <r>
          <rPr>
            <sz val="9"/>
            <rFont val="Tahoma"/>
            <family val="0"/>
          </rPr>
          <t xml:space="preserve">day max to 18:00 gmt = 14.1c
</t>
        </r>
      </text>
    </comment>
    <comment ref="E290" authorId="0">
      <text>
        <r>
          <rPr>
            <sz val="9"/>
            <rFont val="Tahoma"/>
            <family val="0"/>
          </rPr>
          <t xml:space="preserve">night min 14.1c
</t>
        </r>
      </text>
    </comment>
    <comment ref="S290" authorId="0">
      <text>
        <r>
          <rPr>
            <sz val="9"/>
            <rFont val="Tahoma"/>
            <family val="0"/>
          </rPr>
          <t xml:space="preserve">f
</t>
        </r>
      </text>
    </comment>
    <comment ref="J290" authorId="0">
      <text>
        <r>
          <rPr>
            <sz val="9"/>
            <rFont val="Tahoma"/>
            <family val="0"/>
          </rPr>
          <t xml:space="preserve">Altostratus, stratus fractus
</t>
        </r>
      </text>
    </comment>
    <comment ref="P289" authorId="0">
      <text>
        <r>
          <rPr>
            <sz val="9"/>
            <rFont val="Tahoma"/>
            <family val="0"/>
          </rPr>
          <t xml:space="preserve">tr
</t>
        </r>
      </text>
    </comment>
    <comment ref="J291" authorId="0">
      <text>
        <r>
          <rPr>
            <sz val="9"/>
            <rFont val="Tahoma"/>
            <family val="0"/>
          </rPr>
          <t xml:space="preserve">Stratocumulus
</t>
        </r>
      </text>
    </comment>
    <comment ref="S291" authorId="0">
      <text>
        <r>
          <rPr>
            <sz val="9"/>
            <rFont val="Tahoma"/>
            <family val="0"/>
          </rPr>
          <t xml:space="preserve">s
</t>
        </r>
      </text>
    </comment>
    <comment ref="P291" authorId="0">
      <text>
        <r>
          <rPr>
            <sz val="9"/>
            <rFont val="Tahoma"/>
            <family val="0"/>
          </rPr>
          <t xml:space="preserve">tr
</t>
        </r>
      </text>
    </comment>
    <comment ref="S292" authorId="0">
      <text>
        <r>
          <rPr>
            <sz val="9"/>
            <rFont val="Tahoma"/>
            <family val="0"/>
          </rPr>
          <t xml:space="preserve">rs
</t>
        </r>
      </text>
    </comment>
    <comment ref="J292" authorId="0">
      <text>
        <r>
          <rPr>
            <sz val="9"/>
            <rFont val="Tahoma"/>
            <family val="0"/>
          </rPr>
          <t xml:space="preserve">Stratocumulus
</t>
        </r>
      </text>
    </comment>
    <comment ref="E292" authorId="0">
      <text>
        <r>
          <rPr>
            <sz val="9"/>
            <rFont val="Tahoma"/>
            <family val="0"/>
          </rPr>
          <t xml:space="preserve">low overnight 16.4c
</t>
        </r>
      </text>
    </comment>
    <comment ref="J293" authorId="0">
      <text>
        <r>
          <rPr>
            <sz val="9"/>
            <rFont val="Tahoma"/>
            <family val="0"/>
          </rPr>
          <t xml:space="preserve">Stratocumulus, Cirrocumulus, Cumulus humilis.
</t>
        </r>
      </text>
    </comment>
    <comment ref="S293" authorId="0">
      <text>
        <r>
          <rPr>
            <sz val="9"/>
            <rFont val="Tahoma"/>
            <family val="0"/>
          </rPr>
          <t xml:space="preserve">rs
</t>
        </r>
      </text>
    </comment>
    <comment ref="J294" authorId="0">
      <text>
        <r>
          <rPr>
            <sz val="9"/>
            <rFont val="Tahoma"/>
            <family val="0"/>
          </rPr>
          <t xml:space="preserve">Stratocumulus
</t>
        </r>
      </text>
    </comment>
    <comment ref="S294" authorId="0">
      <text>
        <r>
          <rPr>
            <sz val="9"/>
            <rFont val="Tahoma"/>
            <family val="0"/>
          </rPr>
          <t xml:space="preserve">r
</t>
        </r>
      </text>
    </comment>
    <comment ref="P293" authorId="0">
      <text>
        <r>
          <rPr>
            <sz val="9"/>
            <rFont val="Tahoma"/>
            <family val="0"/>
          </rPr>
          <t xml:space="preserve">tr
</t>
        </r>
      </text>
    </comment>
    <comment ref="S295" authorId="0">
      <text>
        <r>
          <rPr>
            <sz val="9"/>
            <rFont val="Tahoma"/>
            <family val="0"/>
          </rPr>
          <t xml:space="preserve">rs
</t>
        </r>
      </text>
    </comment>
    <comment ref="J295" authorId="0">
      <text>
        <r>
          <rPr>
            <sz val="9"/>
            <rFont val="Tahoma"/>
            <family val="0"/>
          </rPr>
          <t xml:space="preserve">Stratocumulus
</t>
        </r>
      </text>
    </comment>
    <comment ref="P295" authorId="0">
      <text>
        <r>
          <rPr>
            <sz val="9"/>
            <rFont val="Tahoma"/>
            <family val="0"/>
          </rPr>
          <t xml:space="preserve">tr
</t>
        </r>
      </text>
    </comment>
    <comment ref="J297" authorId="0">
      <text>
        <r>
          <rPr>
            <sz val="9"/>
            <rFont val="Tahoma"/>
            <family val="0"/>
          </rPr>
          <t xml:space="preserve">shallow mist and fog. Stratocumulus
</t>
        </r>
      </text>
    </comment>
    <comment ref="P296" authorId="0">
      <text>
        <r>
          <rPr>
            <sz val="9"/>
            <rFont val="Tahoma"/>
            <family val="0"/>
          </rPr>
          <t xml:space="preserve">tr
</t>
        </r>
      </text>
    </comment>
    <comment ref="S297" authorId="0">
      <text>
        <r>
          <rPr>
            <sz val="9"/>
            <rFont val="Tahoma"/>
            <family val="0"/>
          </rPr>
          <t xml:space="preserve">s
</t>
        </r>
      </text>
    </comment>
    <comment ref="J298" authorId="0">
      <text>
        <r>
          <rPr>
            <sz val="9"/>
            <rFont val="Tahoma"/>
            <family val="0"/>
          </rPr>
          <t xml:space="preserve">Altostratus, Stratus, Stratus fractus
</t>
        </r>
      </text>
    </comment>
    <comment ref="P297" authorId="0">
      <text>
        <r>
          <rPr>
            <sz val="9"/>
            <rFont val="Tahoma"/>
            <family val="0"/>
          </rPr>
          <t xml:space="preserve">tr
</t>
        </r>
      </text>
    </comment>
    <comment ref="S298" authorId="0">
      <text>
        <r>
          <rPr>
            <sz val="9"/>
            <rFont val="Tahoma"/>
            <family val="0"/>
          </rPr>
          <t xml:space="preserve">f
</t>
        </r>
      </text>
    </comment>
    <comment ref="S299" authorId="0">
      <text>
        <r>
          <rPr>
            <sz val="9"/>
            <rFont val="Tahoma"/>
            <family val="0"/>
          </rPr>
          <t xml:space="preserve">s
</t>
        </r>
      </text>
    </comment>
    <comment ref="J299" authorId="0">
      <text>
        <r>
          <rPr>
            <sz val="9"/>
            <rFont val="Tahoma"/>
            <family val="0"/>
          </rPr>
          <t xml:space="preserve">Cumulus fractus
</t>
        </r>
      </text>
    </comment>
    <comment ref="J300" authorId="0">
      <text>
        <r>
          <rPr>
            <sz val="9"/>
            <rFont val="Tahoma"/>
            <family val="0"/>
          </rPr>
          <t xml:space="preserve">Cirrus, Cirrocumulus, Cumulus congestus.
</t>
        </r>
      </text>
    </comment>
    <comment ref="P299" authorId="0">
      <text>
        <r>
          <rPr>
            <sz val="9"/>
            <rFont val="Tahoma"/>
            <family val="0"/>
          </rPr>
          <t xml:space="preserve">tr
</t>
        </r>
      </text>
    </comment>
    <comment ref="S300" authorId="0">
      <text>
        <r>
          <rPr>
            <sz val="9"/>
            <rFont val="Tahoma"/>
            <family val="0"/>
          </rPr>
          <t xml:space="preserve">r
</t>
        </r>
      </text>
    </comment>
    <comment ref="J301" authorId="0">
      <text>
        <r>
          <rPr>
            <sz val="9"/>
            <rFont val="Tahoma"/>
            <family val="0"/>
          </rPr>
          <t xml:space="preserve">Cirrostratus
</t>
        </r>
      </text>
    </comment>
    <comment ref="S301" authorId="0">
      <text>
        <r>
          <rPr>
            <sz val="9"/>
            <rFont val="Tahoma"/>
            <family val="0"/>
          </rPr>
          <t xml:space="preserve">r
</t>
        </r>
      </text>
    </comment>
    <comment ref="E302" authorId="0">
      <text>
        <r>
          <rPr>
            <sz val="9"/>
            <rFont val="Tahoma"/>
            <family val="0"/>
          </rPr>
          <t xml:space="preserve">night low 6.0c.
</t>
        </r>
      </text>
    </comment>
    <comment ref="J302" authorId="0">
      <text>
        <r>
          <rPr>
            <sz val="9"/>
            <rFont val="Tahoma"/>
            <family val="0"/>
          </rPr>
          <t xml:space="preserve">stratocumulus
</t>
        </r>
      </text>
    </comment>
    <comment ref="S302" authorId="0">
      <text>
        <r>
          <rPr>
            <sz val="9"/>
            <rFont val="Tahoma"/>
            <family val="0"/>
          </rPr>
          <t xml:space="preserve">f
</t>
        </r>
      </text>
    </comment>
    <comment ref="S303" authorId="0">
      <text>
        <r>
          <rPr>
            <sz val="9"/>
            <rFont val="Tahoma"/>
            <family val="0"/>
          </rPr>
          <t xml:space="preserve">f
</t>
        </r>
      </text>
    </comment>
    <comment ref="J303" authorId="0">
      <text>
        <r>
          <rPr>
            <sz val="9"/>
            <rFont val="Tahoma"/>
            <family val="0"/>
          </rPr>
          <t xml:space="preserve">Stratocumulus
</t>
        </r>
      </text>
    </comment>
    <comment ref="S304" authorId="0">
      <text>
        <r>
          <rPr>
            <sz val="9"/>
            <rFont val="Tahoma"/>
            <family val="0"/>
          </rPr>
          <t xml:space="preserve">f
</t>
        </r>
      </text>
    </comment>
    <comment ref="J305" authorId="0">
      <text>
        <r>
          <rPr>
            <sz val="9"/>
            <rFont val="Tahoma"/>
            <family val="0"/>
          </rPr>
          <t xml:space="preserve">Altostratus, Cirrostratus, Altocumulus
</t>
        </r>
      </text>
    </comment>
    <comment ref="S305" authorId="0">
      <text>
        <r>
          <rPr>
            <sz val="9"/>
            <rFont val="Tahoma"/>
            <family val="0"/>
          </rPr>
          <t xml:space="preserve">f
</t>
        </r>
      </text>
    </comment>
    <comment ref="J306" authorId="0">
      <text>
        <r>
          <rPr>
            <sz val="9"/>
            <rFont val="Tahoma"/>
            <family val="0"/>
          </rPr>
          <t xml:space="preserve">Cirrostratus, Cirrus
</t>
        </r>
      </text>
    </comment>
    <comment ref="S306" authorId="0">
      <text>
        <r>
          <rPr>
            <sz val="9"/>
            <rFont val="Tahoma"/>
            <family val="0"/>
          </rPr>
          <t xml:space="preserve">r
</t>
        </r>
      </text>
    </comment>
    <comment ref="J307" authorId="0">
      <text>
        <r>
          <rPr>
            <sz val="9"/>
            <rFont val="Tahoma"/>
            <family val="0"/>
          </rPr>
          <t xml:space="preserve">Fog patches, dawn. Cirrus, Cirrocumulus.
</t>
        </r>
      </text>
    </comment>
    <comment ref="S307" authorId="0">
      <text>
        <r>
          <rPr>
            <sz val="9"/>
            <rFont val="Tahoma"/>
            <family val="0"/>
          </rPr>
          <t xml:space="preserve">r
</t>
        </r>
      </text>
    </comment>
    <comment ref="J308" authorId="0">
      <text>
        <r>
          <rPr>
            <sz val="9"/>
            <rFont val="Tahoma"/>
            <family val="0"/>
          </rPr>
          <t xml:space="preserve">Nimbostratus (light rain)
</t>
        </r>
      </text>
    </comment>
    <comment ref="S308" authorId="0">
      <text>
        <r>
          <rPr>
            <sz val="9"/>
            <rFont val="Tahoma"/>
            <family val="0"/>
          </rPr>
          <t xml:space="preserve">s
</t>
        </r>
      </text>
    </comment>
    <comment ref="S309" authorId="0">
      <text>
        <r>
          <rPr>
            <sz val="9"/>
            <rFont val="Tahoma"/>
            <family val="0"/>
          </rPr>
          <t xml:space="preserve">r
</t>
        </r>
      </text>
    </comment>
    <comment ref="S310" authorId="0">
      <text>
        <r>
          <rPr>
            <sz val="9"/>
            <rFont val="Tahoma"/>
            <family val="0"/>
          </rPr>
          <t xml:space="preserve">f
</t>
        </r>
      </text>
    </comment>
    <comment ref="P309" authorId="0">
      <text>
        <r>
          <rPr>
            <sz val="9"/>
            <rFont val="Tahoma"/>
            <family val="0"/>
          </rPr>
          <t xml:space="preserve">tr
</t>
        </r>
      </text>
    </comment>
    <comment ref="J309" authorId="0">
      <text>
        <r>
          <rPr>
            <sz val="9"/>
            <rFont val="Tahoma"/>
            <family val="0"/>
          </rPr>
          <t xml:space="preserve">Shallow fog (dawn) Cirrus
</t>
        </r>
      </text>
    </comment>
    <comment ref="J310" authorId="0">
      <text>
        <r>
          <rPr>
            <sz val="9"/>
            <rFont val="Tahoma"/>
            <family val="0"/>
          </rPr>
          <t xml:space="preserve">Cirrostratus Altostratus
</t>
        </r>
      </text>
    </comment>
    <comment ref="E311" authorId="0">
      <text>
        <r>
          <rPr>
            <sz val="9"/>
            <rFont val="Tahoma"/>
            <family val="0"/>
          </rPr>
          <t xml:space="preserve">night low 13.3c
</t>
        </r>
      </text>
    </comment>
    <comment ref="D310" authorId="0">
      <text>
        <r>
          <rPr>
            <sz val="9"/>
            <rFont val="Tahoma"/>
            <family val="0"/>
          </rPr>
          <t xml:space="preserve">13.7 day max
</t>
        </r>
      </text>
    </comment>
    <comment ref="J311" authorId="0">
      <text>
        <r>
          <rPr>
            <sz val="9"/>
            <rFont val="Tahoma"/>
            <family val="0"/>
          </rPr>
          <t xml:space="preserve">Nimbostratus, Cirrocumulus, Altocumulus
</t>
        </r>
      </text>
    </comment>
    <comment ref="S311" authorId="0">
      <text>
        <r>
          <rPr>
            <sz val="9"/>
            <rFont val="Tahoma"/>
            <family val="0"/>
          </rPr>
          <t xml:space="preserve">r
</t>
        </r>
      </text>
    </comment>
    <comment ref="S312" authorId="0">
      <text>
        <r>
          <rPr>
            <sz val="9"/>
            <rFont val="Tahoma"/>
            <family val="0"/>
          </rPr>
          <t xml:space="preserve">f
</t>
        </r>
      </text>
    </comment>
    <comment ref="P311" authorId="0">
      <text>
        <r>
          <rPr>
            <sz val="9"/>
            <rFont val="Tahoma"/>
            <family val="0"/>
          </rPr>
          <t xml:space="preserve">tr
</t>
        </r>
      </text>
    </comment>
    <comment ref="J312" authorId="0">
      <text>
        <r>
          <rPr>
            <sz val="9"/>
            <rFont val="Tahoma"/>
            <family val="0"/>
          </rPr>
          <t xml:space="preserve">Stratocumulus
</t>
        </r>
      </text>
    </comment>
    <comment ref="J313" authorId="0">
      <text>
        <r>
          <rPr>
            <sz val="9"/>
            <rFont val="Tahoma"/>
            <family val="0"/>
          </rPr>
          <t xml:space="preserve">Nimbostratus, Altostratus (light rain)
</t>
        </r>
      </text>
    </comment>
    <comment ref="S313" authorId="0">
      <text>
        <r>
          <rPr>
            <sz val="9"/>
            <rFont val="Tahoma"/>
            <family val="0"/>
          </rPr>
          <t xml:space="preserve">r
</t>
        </r>
      </text>
    </comment>
    <comment ref="J314" authorId="0">
      <text>
        <r>
          <rPr>
            <sz val="9"/>
            <rFont val="Tahoma"/>
            <family val="0"/>
          </rPr>
          <t xml:space="preserve">Cirrus, Cirrocumulus
</t>
        </r>
      </text>
    </comment>
    <comment ref="S314" authorId="0">
      <text>
        <r>
          <rPr>
            <sz val="9"/>
            <rFont val="Tahoma"/>
            <family val="0"/>
          </rPr>
          <t xml:space="preserve">f
</t>
        </r>
      </text>
    </comment>
    <comment ref="E315" authorId="0">
      <text>
        <r>
          <rPr>
            <sz val="9"/>
            <rFont val="Tahoma"/>
            <family val="0"/>
          </rPr>
          <t xml:space="preserve">night low 12.6
</t>
        </r>
      </text>
    </comment>
    <comment ref="J315" authorId="0">
      <text>
        <r>
          <rPr>
            <sz val="9"/>
            <rFont val="Tahoma"/>
            <family val="0"/>
          </rPr>
          <t xml:space="preserve">Cirrostratus, Altostratus, Cirrocumulus
</t>
        </r>
      </text>
    </comment>
    <comment ref="S315" authorId="0">
      <text>
        <r>
          <rPr>
            <sz val="9"/>
            <rFont val="Tahoma"/>
            <family val="0"/>
          </rPr>
          <t xml:space="preserve">s
</t>
        </r>
      </text>
    </comment>
    <comment ref="J316" authorId="0">
      <text>
        <r>
          <rPr>
            <b/>
            <sz val="9"/>
            <rFont val="Tahoma"/>
            <family val="0"/>
          </rPr>
          <t>nimbostratus (light to modertae rain)</t>
        </r>
      </text>
    </comment>
    <comment ref="S316" authorId="0">
      <text>
        <r>
          <rPr>
            <sz val="9"/>
            <rFont val="Tahoma"/>
            <family val="0"/>
          </rPr>
          <t xml:space="preserve">r
</t>
        </r>
      </text>
    </comment>
    <comment ref="S317" authorId="0">
      <text>
        <r>
          <rPr>
            <sz val="9"/>
            <rFont val="Tahoma"/>
            <family val="0"/>
          </rPr>
          <t xml:space="preserve">r
</t>
        </r>
      </text>
    </comment>
    <comment ref="J318" authorId="0">
      <text>
        <r>
          <rPr>
            <sz val="9"/>
            <rFont val="Tahoma"/>
            <family val="0"/>
          </rPr>
          <t>Fog patches &lt; 500 yds
Cirrus, Cirrocumulus, Cirrostratus</t>
        </r>
      </text>
    </comment>
    <comment ref="S318" authorId="0">
      <text>
        <r>
          <rPr>
            <sz val="9"/>
            <rFont val="Tahoma"/>
            <family val="0"/>
          </rPr>
          <t xml:space="preserve">r
</t>
        </r>
      </text>
    </comment>
    <comment ref="J319" authorId="0">
      <text>
        <r>
          <rPr>
            <sz val="9"/>
            <rFont val="Tahoma"/>
            <family val="0"/>
          </rPr>
          <t xml:space="preserve">Stratus (drizzle)
</t>
        </r>
      </text>
    </comment>
    <comment ref="S319" authorId="0">
      <text>
        <r>
          <rPr>
            <sz val="9"/>
            <rFont val="Tahoma"/>
            <family val="0"/>
          </rPr>
          <t xml:space="preserve">f
</t>
        </r>
      </text>
    </comment>
    <comment ref="J320" authorId="0">
      <text>
        <r>
          <rPr>
            <sz val="9"/>
            <rFont val="Tahoma"/>
            <family val="0"/>
          </rPr>
          <t xml:space="preserve">Fog &lt;500 yds. Stratus (light drizzle)
</t>
        </r>
      </text>
    </comment>
    <comment ref="S320" authorId="0">
      <text>
        <r>
          <rPr>
            <sz val="9"/>
            <rFont val="Tahoma"/>
            <family val="0"/>
          </rPr>
          <t xml:space="preserve">f
</t>
        </r>
      </text>
    </comment>
    <comment ref="D319" authorId="0">
      <text>
        <r>
          <rPr>
            <sz val="9"/>
            <rFont val="Tahoma"/>
            <family val="0"/>
          </rPr>
          <t xml:space="preserve">maximum temp to 18:00 gmt 8.5c
</t>
        </r>
      </text>
    </comment>
    <comment ref="E320" authorId="0">
      <text>
        <r>
          <rPr>
            <sz val="9"/>
            <rFont val="Tahoma"/>
            <family val="0"/>
          </rPr>
          <t xml:space="preserve">night time low 8.5c
</t>
        </r>
      </text>
    </comment>
    <comment ref="J321" authorId="0">
      <text>
        <r>
          <rPr>
            <sz val="9"/>
            <rFont val="Tahoma"/>
            <family val="0"/>
          </rPr>
          <t xml:space="preserve">Stratus
</t>
        </r>
      </text>
    </comment>
    <comment ref="S321" authorId="0">
      <text>
        <r>
          <rPr>
            <sz val="9"/>
            <rFont val="Tahoma"/>
            <family val="0"/>
          </rPr>
          <t xml:space="preserve">s
</t>
        </r>
      </text>
    </comment>
    <comment ref="J322" authorId="0">
      <text>
        <r>
          <rPr>
            <sz val="9"/>
            <rFont val="Tahoma"/>
            <family val="0"/>
          </rPr>
          <t xml:space="preserve">stratocumulus
</t>
        </r>
      </text>
    </comment>
    <comment ref="P321" authorId="0">
      <text>
        <r>
          <rPr>
            <sz val="9"/>
            <rFont val="Tahoma"/>
            <family val="0"/>
          </rPr>
          <t xml:space="preserve">tr
</t>
        </r>
      </text>
    </comment>
    <comment ref="S322" authorId="0">
      <text>
        <r>
          <rPr>
            <sz val="9"/>
            <rFont val="Tahoma"/>
            <family val="0"/>
          </rPr>
          <t xml:space="preserve">r
</t>
        </r>
      </text>
    </comment>
    <comment ref="E322" authorId="0">
      <text>
        <r>
          <rPr>
            <sz val="9"/>
            <rFont val="Tahoma"/>
            <family val="0"/>
          </rPr>
          <t xml:space="preserve">overnight low 10.1
</t>
        </r>
      </text>
    </comment>
    <comment ref="J323" authorId="0">
      <text>
        <r>
          <rPr>
            <sz val="9"/>
            <rFont val="Tahoma"/>
            <family val="0"/>
          </rPr>
          <t xml:space="preserve">stratus
</t>
        </r>
      </text>
    </comment>
    <comment ref="S323" authorId="0">
      <text>
        <r>
          <rPr>
            <sz val="9"/>
            <rFont val="Tahoma"/>
            <family val="0"/>
          </rPr>
          <t xml:space="preserve">fs
</t>
        </r>
      </text>
    </comment>
    <comment ref="J324" authorId="0">
      <text>
        <r>
          <rPr>
            <sz val="9"/>
            <rFont val="Tahoma"/>
            <family val="0"/>
          </rPr>
          <t xml:space="preserve">Stratus
</t>
        </r>
      </text>
    </comment>
    <comment ref="S324" authorId="0">
      <text>
        <r>
          <rPr>
            <sz val="9"/>
            <rFont val="Tahoma"/>
            <family val="0"/>
          </rPr>
          <t xml:space="preserve">r
</t>
        </r>
      </text>
    </comment>
    <comment ref="E325" authorId="0">
      <text>
        <r>
          <rPr>
            <sz val="9"/>
            <rFont val="Tahoma"/>
            <family val="0"/>
          </rPr>
          <t xml:space="preserve">night low 11.5c
</t>
        </r>
      </text>
    </comment>
    <comment ref="J325" authorId="0">
      <text>
        <r>
          <rPr>
            <sz val="9"/>
            <rFont val="Tahoma"/>
            <family val="0"/>
          </rPr>
          <t xml:space="preserve">Stratus
</t>
        </r>
      </text>
    </comment>
    <comment ref="S325" authorId="0">
      <text>
        <r>
          <rPr>
            <sz val="9"/>
            <rFont val="Tahoma"/>
            <family val="0"/>
          </rPr>
          <t xml:space="preserve">rs
</t>
        </r>
      </text>
    </comment>
    <comment ref="J326" authorId="0">
      <text>
        <r>
          <rPr>
            <sz val="9"/>
            <rFont val="Tahoma"/>
            <family val="0"/>
          </rPr>
          <t xml:space="preserve">stratocumulus
</t>
        </r>
      </text>
    </comment>
    <comment ref="S326" authorId="0">
      <text>
        <r>
          <rPr>
            <sz val="9"/>
            <rFont val="Tahoma"/>
            <family val="0"/>
          </rPr>
          <t xml:space="preserve">fs
</t>
        </r>
      </text>
    </comment>
    <comment ref="J327" authorId="0">
      <text>
        <r>
          <rPr>
            <sz val="9"/>
            <rFont val="Tahoma"/>
            <family val="0"/>
          </rPr>
          <t xml:space="preserve">Stratus: vis 2k
</t>
        </r>
      </text>
    </comment>
    <comment ref="S327" authorId="0">
      <text>
        <r>
          <rPr>
            <sz val="9"/>
            <rFont val="Tahoma"/>
            <family val="0"/>
          </rPr>
          <t xml:space="preserve">fs
</t>
        </r>
      </text>
    </comment>
    <comment ref="J328" authorId="0">
      <text>
        <r>
          <rPr>
            <sz val="9"/>
            <rFont val="Tahoma"/>
            <family val="0"/>
          </rPr>
          <t xml:space="preserve">Stratus: Vis 1k
</t>
        </r>
      </text>
    </comment>
    <comment ref="P327" authorId="0">
      <text>
        <r>
          <rPr>
            <sz val="9"/>
            <rFont val="Tahoma"/>
            <family val="0"/>
          </rPr>
          <t xml:space="preserve">tr
</t>
        </r>
      </text>
    </comment>
    <comment ref="S328" authorId="0">
      <text>
        <r>
          <rPr>
            <sz val="9"/>
            <rFont val="Tahoma"/>
            <family val="0"/>
          </rPr>
          <t xml:space="preserve">rs
</t>
        </r>
      </text>
    </comment>
    <comment ref="E329" authorId="0">
      <text>
        <r>
          <rPr>
            <sz val="9"/>
            <rFont val="Tahoma"/>
            <family val="0"/>
          </rPr>
          <t xml:space="preserve">night low 6.0c
</t>
        </r>
      </text>
    </comment>
    <comment ref="D328" authorId="0">
      <text>
        <r>
          <rPr>
            <sz val="9"/>
            <rFont val="Tahoma"/>
            <family val="0"/>
          </rPr>
          <t xml:space="preserve">maximum temp to 18:00GMT 7.4c
</t>
        </r>
      </text>
    </comment>
    <comment ref="J329" authorId="0">
      <text>
        <r>
          <rPr>
            <sz val="9"/>
            <rFont val="Tahoma"/>
            <family val="0"/>
          </rPr>
          <t xml:space="preserve">Stratus
</t>
        </r>
      </text>
    </comment>
    <comment ref="P328" authorId="0">
      <text>
        <r>
          <rPr>
            <sz val="9"/>
            <rFont val="Tahoma"/>
            <family val="0"/>
          </rPr>
          <t xml:space="preserve">tr
</t>
        </r>
      </text>
    </comment>
    <comment ref="S329" authorId="0">
      <text>
        <r>
          <rPr>
            <sz val="9"/>
            <rFont val="Tahoma"/>
            <family val="0"/>
          </rPr>
          <t xml:space="preserve">r
</t>
        </r>
      </text>
    </comment>
    <comment ref="J330" authorId="0">
      <text>
        <r>
          <rPr>
            <sz val="9"/>
            <rFont val="Tahoma"/>
            <family val="0"/>
          </rPr>
          <t xml:space="preserve">Stratocumulus, Stratus fractus
</t>
        </r>
      </text>
    </comment>
    <comment ref="P329" authorId="0">
      <text>
        <r>
          <rPr>
            <sz val="9"/>
            <rFont val="Tahoma"/>
            <family val="0"/>
          </rPr>
          <t xml:space="preserve">tr
</t>
        </r>
      </text>
    </comment>
    <comment ref="S330" authorId="0">
      <text>
        <r>
          <rPr>
            <sz val="9"/>
            <rFont val="Tahoma"/>
            <family val="0"/>
          </rPr>
          <t xml:space="preserve">s
</t>
        </r>
      </text>
    </comment>
    <comment ref="J331" authorId="0">
      <text>
        <r>
          <rPr>
            <sz val="9"/>
            <rFont val="Tahoma"/>
            <family val="0"/>
          </rPr>
          <t xml:space="preserve">cirrus
</t>
        </r>
      </text>
    </comment>
    <comment ref="S331" authorId="0">
      <text>
        <r>
          <rPr>
            <sz val="9"/>
            <rFont val="Tahoma"/>
            <family val="0"/>
          </rPr>
          <t xml:space="preserve">s
</t>
        </r>
      </text>
    </comment>
    <comment ref="S332" authorId="0">
      <text>
        <r>
          <rPr>
            <sz val="9"/>
            <rFont val="Tahoma"/>
            <family val="0"/>
          </rPr>
          <t xml:space="preserve">rs
</t>
        </r>
      </text>
    </comment>
    <comment ref="J332" authorId="0">
      <text>
        <r>
          <rPr>
            <sz val="9"/>
            <rFont val="Tahoma"/>
            <family val="0"/>
          </rPr>
          <t xml:space="preserve">Thick fog &lt;100 yds
</t>
        </r>
      </text>
    </comment>
    <comment ref="D332" authorId="0">
      <text>
        <r>
          <rPr>
            <sz val="9"/>
            <rFont val="Tahoma"/>
            <family val="0"/>
          </rPr>
          <t xml:space="preserve">max to 18:00 GMT 7.6c
</t>
        </r>
      </text>
    </comment>
    <comment ref="E333" authorId="0">
      <text>
        <r>
          <rPr>
            <sz val="9"/>
            <rFont val="Tahoma"/>
            <family val="0"/>
          </rPr>
          <t xml:space="preserve">night low 6.7c
</t>
        </r>
      </text>
    </comment>
    <comment ref="S333" authorId="0">
      <text>
        <r>
          <rPr>
            <sz val="9"/>
            <rFont val="Tahoma"/>
            <family val="0"/>
          </rPr>
          <t xml:space="preserve">f
</t>
        </r>
      </text>
    </comment>
    <comment ref="J333" authorId="0">
      <text>
        <r>
          <rPr>
            <sz val="9"/>
            <rFont val="Tahoma"/>
            <family val="0"/>
          </rPr>
          <t xml:space="preserve">Stratus
</t>
        </r>
      </text>
    </comment>
    <comment ref="E334" authorId="0">
      <text>
        <r>
          <rPr>
            <sz val="9"/>
            <rFont val="Tahoma"/>
            <family val="0"/>
          </rPr>
          <t xml:space="preserve">night low 8.6c
</t>
        </r>
      </text>
    </comment>
    <comment ref="J334" authorId="0">
      <text>
        <r>
          <rPr>
            <sz val="9"/>
            <rFont val="Tahoma"/>
            <family val="0"/>
          </rPr>
          <t>Nimbostratus (light rain)
Vis &lt;1 mile</t>
        </r>
      </text>
    </comment>
    <comment ref="S334" authorId="0">
      <text>
        <r>
          <rPr>
            <sz val="9"/>
            <rFont val="Tahoma"/>
            <family val="0"/>
          </rPr>
          <t xml:space="preserve">r
</t>
        </r>
      </text>
    </comment>
    <comment ref="S335" authorId="0">
      <text>
        <r>
          <rPr>
            <sz val="9"/>
            <rFont val="Tahoma"/>
            <family val="0"/>
          </rPr>
          <t xml:space="preserve">rs
</t>
        </r>
      </text>
    </comment>
    <comment ref="P334" authorId="0">
      <text>
        <r>
          <rPr>
            <sz val="9"/>
            <rFont val="Tahoma"/>
            <family val="0"/>
          </rPr>
          <t xml:space="preserve">tr
</t>
        </r>
      </text>
    </comment>
    <comment ref="J335" authorId="0">
      <text>
        <r>
          <rPr>
            <sz val="9"/>
            <rFont val="Tahoma"/>
            <family val="0"/>
          </rPr>
          <t xml:space="preserve">Cirrostratus / Altostratus
</t>
        </r>
      </text>
    </comment>
    <comment ref="E336" authorId="0">
      <text>
        <r>
          <rPr>
            <sz val="9"/>
            <rFont val="Tahoma"/>
            <family val="0"/>
          </rPr>
          <t xml:space="preserve">night low 9.1c
</t>
        </r>
      </text>
    </comment>
    <comment ref="D335" authorId="0">
      <text>
        <r>
          <rPr>
            <sz val="9"/>
            <rFont val="Tahoma"/>
            <family val="0"/>
          </rPr>
          <t xml:space="preserve">max to 18:00 = 10.0c
</t>
        </r>
      </text>
    </comment>
    <comment ref="J336" authorId="0">
      <text>
        <r>
          <rPr>
            <sz val="9"/>
            <rFont val="Tahoma"/>
            <family val="0"/>
          </rPr>
          <t xml:space="preserve">Altocumulus, Altostratus,
</t>
        </r>
      </text>
    </comment>
    <comment ref="S336" authorId="0">
      <text>
        <r>
          <rPr>
            <sz val="9"/>
            <rFont val="Tahoma"/>
            <family val="0"/>
          </rPr>
          <t xml:space="preserve">s
</t>
        </r>
      </text>
    </comment>
    <comment ref="P335" authorId="0">
      <text>
        <r>
          <rPr>
            <sz val="9"/>
            <rFont val="Tahoma"/>
            <family val="0"/>
          </rPr>
          <t xml:space="preserve">tr
</t>
        </r>
      </text>
    </comment>
    <comment ref="J337" authorId="0">
      <text>
        <r>
          <rPr>
            <sz val="9"/>
            <rFont val="Tahoma"/>
            <family val="0"/>
          </rPr>
          <t xml:space="preserve">Cumulus fractus: vis 10 miles
</t>
        </r>
      </text>
    </comment>
    <comment ref="S337" authorId="0">
      <text>
        <r>
          <rPr>
            <sz val="9"/>
            <rFont val="Tahoma"/>
            <family val="0"/>
          </rPr>
          <t xml:space="preserve">r
</t>
        </r>
      </text>
    </comment>
    <comment ref="J338" authorId="0">
      <text>
        <r>
          <rPr>
            <sz val="9"/>
            <rFont val="Tahoma"/>
            <family val="0"/>
          </rPr>
          <t xml:space="preserve">Stratocumulus: Vis 4 miles
</t>
        </r>
      </text>
    </comment>
    <comment ref="S338" authorId="0">
      <text>
        <r>
          <rPr>
            <sz val="9"/>
            <rFont val="Tahoma"/>
            <family val="0"/>
          </rPr>
          <t xml:space="preserve">fs
</t>
        </r>
      </text>
    </comment>
    <comment ref="E339" authorId="0">
      <text>
        <r>
          <rPr>
            <sz val="9"/>
            <rFont val="Tahoma"/>
            <family val="0"/>
          </rPr>
          <t xml:space="preserve">night low, 11.4c
</t>
        </r>
      </text>
    </comment>
    <comment ref="D338" authorId="0">
      <text>
        <r>
          <rPr>
            <sz val="9"/>
            <rFont val="Tahoma"/>
            <family val="0"/>
          </rPr>
          <t xml:space="preserve">Max 12.3c to 18:00 GMT
</t>
        </r>
      </text>
    </comment>
    <comment ref="J339" authorId="0">
      <text>
        <r>
          <rPr>
            <sz val="9"/>
            <rFont val="Tahoma"/>
            <family val="0"/>
          </rPr>
          <t xml:space="preserve">Cumulus congestus (light shower) Vis &gt;10 miles.
</t>
        </r>
      </text>
    </comment>
    <comment ref="S339" authorId="0">
      <text>
        <r>
          <rPr>
            <sz val="9"/>
            <rFont val="Tahoma"/>
            <family val="0"/>
          </rPr>
          <t xml:space="preserve">rq
</t>
        </r>
      </text>
    </comment>
    <comment ref="J340" authorId="0">
      <text>
        <r>
          <rPr>
            <sz val="9"/>
            <rFont val="Tahoma"/>
            <family val="0"/>
          </rPr>
          <t xml:space="preserve">Stratocumulus: vis 4 miles
</t>
        </r>
      </text>
    </comment>
    <comment ref="P339" authorId="0">
      <text>
        <r>
          <rPr>
            <sz val="9"/>
            <rFont val="Tahoma"/>
            <family val="0"/>
          </rPr>
          <t xml:space="preserve">tr
</t>
        </r>
      </text>
    </comment>
    <comment ref="S340" authorId="0">
      <text>
        <r>
          <rPr>
            <sz val="9"/>
            <rFont val="Tahoma"/>
            <family val="0"/>
          </rPr>
          <t xml:space="preserve">fs
</t>
        </r>
      </text>
    </comment>
    <comment ref="D340" authorId="0">
      <text>
        <r>
          <rPr>
            <sz val="9"/>
            <rFont val="Tahoma"/>
            <family val="0"/>
          </rPr>
          <t xml:space="preserve">max to 18:00 GMT 8.5c
</t>
        </r>
      </text>
    </comment>
    <comment ref="E341" authorId="0">
      <text>
        <r>
          <rPr>
            <sz val="9"/>
            <rFont val="Tahoma"/>
            <family val="0"/>
          </rPr>
          <t xml:space="preserve">night low 7.5c
</t>
        </r>
      </text>
    </comment>
    <comment ref="J341" authorId="0">
      <text>
        <r>
          <rPr>
            <sz val="9"/>
            <rFont val="Tahoma"/>
            <family val="0"/>
          </rPr>
          <t xml:space="preserve">Stratocumulus: vis 5 m
</t>
        </r>
      </text>
    </comment>
    <comment ref="P340" authorId="0">
      <text>
        <r>
          <rPr>
            <sz val="9"/>
            <rFont val="Tahoma"/>
            <family val="0"/>
          </rPr>
          <t xml:space="preserve">tr
</t>
        </r>
      </text>
    </comment>
    <comment ref="S341" authorId="0">
      <text>
        <r>
          <rPr>
            <sz val="9"/>
            <rFont val="Tahoma"/>
            <family val="0"/>
          </rPr>
          <t xml:space="preserve">f
</t>
        </r>
      </text>
    </comment>
    <comment ref="J342" authorId="0">
      <text>
        <r>
          <rPr>
            <sz val="9"/>
            <rFont val="Tahoma"/>
            <family val="0"/>
          </rPr>
          <t xml:space="preserve">clear: Vis &gt;10m
</t>
        </r>
      </text>
    </comment>
    <comment ref="S342" authorId="0">
      <text>
        <r>
          <rPr>
            <sz val="9"/>
            <rFont val="Tahoma"/>
            <family val="0"/>
          </rPr>
          <t xml:space="preserve">r
</t>
        </r>
      </text>
    </comment>
    <comment ref="J343" authorId="0">
      <text>
        <r>
          <rPr>
            <sz val="9"/>
            <rFont val="Tahoma"/>
            <family val="0"/>
          </rPr>
          <t xml:space="preserve">Cirrostratus, Cirrocumulus: Vis 10 m
</t>
        </r>
      </text>
    </comment>
    <comment ref="S343" authorId="0">
      <text>
        <r>
          <rPr>
            <sz val="9"/>
            <rFont val="Tahoma"/>
            <family val="0"/>
          </rPr>
          <t xml:space="preserve">r
</t>
        </r>
      </text>
    </comment>
    <comment ref="J344" authorId="0">
      <text>
        <r>
          <rPr>
            <sz val="9"/>
            <rFont val="Tahoma"/>
            <family val="0"/>
          </rPr>
          <t xml:space="preserve">vis 4 miles
</t>
        </r>
      </text>
    </comment>
    <comment ref="P343" authorId="0">
      <text>
        <r>
          <rPr>
            <sz val="9"/>
            <rFont val="Tahoma"/>
            <family val="0"/>
          </rPr>
          <t xml:space="preserve">tr
</t>
        </r>
      </text>
    </comment>
    <comment ref="S344" authorId="0">
      <text>
        <r>
          <rPr>
            <sz val="9"/>
            <rFont val="Tahoma"/>
            <family val="0"/>
          </rPr>
          <t xml:space="preserve">r
</t>
        </r>
      </text>
    </comment>
    <comment ref="E345" authorId="0">
      <text>
        <r>
          <rPr>
            <sz val="9"/>
            <rFont val="Tahoma"/>
            <family val="0"/>
          </rPr>
          <t xml:space="preserve">night low 6.0c
</t>
        </r>
      </text>
    </comment>
    <comment ref="D344" authorId="0">
      <text>
        <r>
          <rPr>
            <sz val="9"/>
            <rFont val="Tahoma"/>
            <family val="0"/>
          </rPr>
          <t xml:space="preserve">max to 18:00 GMT = 6.9c
</t>
        </r>
      </text>
    </comment>
    <comment ref="J345" authorId="0">
      <text>
        <r>
          <rPr>
            <sz val="9"/>
            <rFont val="Tahoma"/>
            <family val="0"/>
          </rPr>
          <t xml:space="preserve">Stratocumulus: Vis 4 m
</t>
        </r>
      </text>
    </comment>
    <comment ref="S345" authorId="0">
      <text>
        <r>
          <rPr>
            <sz val="9"/>
            <rFont val="Tahoma"/>
            <family val="0"/>
          </rPr>
          <t xml:space="preserve">r
</t>
        </r>
      </text>
    </comment>
    <comment ref="J346" authorId="0">
      <text>
        <r>
          <rPr>
            <sz val="9"/>
            <rFont val="Tahoma"/>
            <family val="0"/>
          </rPr>
          <t xml:space="preserve">Altostratus, Cirrostratus.: vis 2 m
</t>
        </r>
      </text>
    </comment>
    <comment ref="P345" authorId="0">
      <text>
        <r>
          <rPr>
            <sz val="9"/>
            <rFont val="Tahoma"/>
            <family val="0"/>
          </rPr>
          <t xml:space="preserve">tr
</t>
        </r>
      </text>
    </comment>
    <comment ref="S346" authorId="0">
      <text>
        <r>
          <rPr>
            <sz val="9"/>
            <rFont val="Tahoma"/>
            <family val="0"/>
          </rPr>
          <t xml:space="preserve">fs
</t>
        </r>
      </text>
    </comment>
    <comment ref="J347" authorId="0">
      <text>
        <r>
          <rPr>
            <sz val="9"/>
            <rFont val="Tahoma"/>
            <family val="0"/>
          </rPr>
          <t xml:space="preserve">Cirrostratus
</t>
        </r>
      </text>
    </comment>
    <comment ref="R347" authorId="0">
      <text>
        <r>
          <rPr>
            <sz val="9"/>
            <rFont val="Tahoma"/>
            <family val="0"/>
          </rPr>
          <t xml:space="preserve">sleet early hours
</t>
        </r>
      </text>
    </comment>
    <comment ref="S347" authorId="0">
      <text>
        <r>
          <rPr>
            <sz val="9"/>
            <rFont val="Tahoma"/>
            <family val="0"/>
          </rPr>
          <t xml:space="preserve">rs
</t>
        </r>
      </text>
    </comment>
    <comment ref="J348" authorId="0">
      <text>
        <r>
          <rPr>
            <sz val="9"/>
            <rFont val="Tahoma"/>
            <family val="0"/>
          </rPr>
          <t xml:space="preserve">Stratocumulus. Vis 5m
</t>
        </r>
      </text>
    </comment>
    <comment ref="R348" authorId="0">
      <text>
        <r>
          <rPr>
            <sz val="9"/>
            <rFont val="Tahoma"/>
            <family val="0"/>
          </rPr>
          <t xml:space="preserve">sleet showers early hours
</t>
        </r>
      </text>
    </comment>
    <comment ref="S348" authorId="0">
      <text>
        <r>
          <rPr>
            <sz val="9"/>
            <rFont val="Tahoma"/>
            <family val="0"/>
          </rPr>
          <t xml:space="preserve">rs
</t>
        </r>
      </text>
    </comment>
    <comment ref="P348" authorId="0">
      <text>
        <r>
          <rPr>
            <sz val="9"/>
            <rFont val="Tahoma"/>
            <family val="0"/>
          </rPr>
          <t xml:space="preserve">
</t>
        </r>
      </text>
    </comment>
    <comment ref="E349" authorId="0">
      <text>
        <r>
          <rPr>
            <sz val="9"/>
            <rFont val="Tahoma"/>
            <family val="0"/>
          </rPr>
          <t xml:space="preserve">night low 2.6c
</t>
        </r>
      </text>
    </comment>
    <comment ref="J349" authorId="0">
      <text>
        <r>
          <rPr>
            <sz val="9"/>
            <rFont val="Tahoma"/>
            <family val="0"/>
          </rPr>
          <t xml:space="preserve">Cumulus: vis &gt;10m
</t>
        </r>
      </text>
    </comment>
    <comment ref="P349" authorId="0">
      <text>
        <r>
          <rPr>
            <sz val="9"/>
            <rFont val="Tahoma"/>
            <family val="0"/>
          </rPr>
          <t xml:space="preserve">heavy showers with small hail, early hours
</t>
        </r>
      </text>
    </comment>
    <comment ref="S349" authorId="0">
      <text>
        <r>
          <rPr>
            <sz val="9"/>
            <rFont val="Tahoma"/>
            <family val="0"/>
          </rPr>
          <t xml:space="preserve">r
</t>
        </r>
      </text>
    </comment>
    <comment ref="D349" authorId="0">
      <text>
        <r>
          <rPr>
            <sz val="9"/>
            <rFont val="Tahoma"/>
            <family val="0"/>
          </rPr>
          <t xml:space="preserve">max to 18:00 GMT = 7.2c
</t>
        </r>
      </text>
    </comment>
    <comment ref="J350" authorId="0">
      <text>
        <r>
          <rPr>
            <sz val="9"/>
            <rFont val="Tahoma"/>
            <family val="0"/>
          </rPr>
          <t xml:space="preserve">Stratocumulus: Vis 3m
</t>
        </r>
      </text>
    </comment>
    <comment ref="S350" authorId="0">
      <text>
        <r>
          <rPr>
            <sz val="9"/>
            <rFont val="Tahoma"/>
            <family val="0"/>
          </rPr>
          <t xml:space="preserve">fq
</t>
        </r>
      </text>
    </comment>
    <comment ref="J351" authorId="0">
      <text>
        <r>
          <rPr>
            <sz val="9"/>
            <rFont val="Tahoma"/>
            <family val="0"/>
          </rPr>
          <t xml:space="preserve"> vis &gt;10m
</t>
        </r>
      </text>
    </comment>
    <comment ref="S351" authorId="0">
      <text>
        <r>
          <rPr>
            <sz val="9"/>
            <rFont val="Tahoma"/>
            <family val="0"/>
          </rPr>
          <t xml:space="preserve">r
</t>
        </r>
      </text>
    </comment>
    <comment ref="S352" authorId="0">
      <text>
        <r>
          <rPr>
            <sz val="9"/>
            <rFont val="Tahoma"/>
            <family val="0"/>
          </rPr>
          <t xml:space="preserve">r
</t>
        </r>
      </text>
    </comment>
    <comment ref="J352" authorId="0">
      <text>
        <r>
          <rPr>
            <sz val="9"/>
            <rFont val="Tahoma"/>
            <family val="0"/>
          </rPr>
          <t xml:space="preserve">Cirrocumulus, cirrus, Contrails
</t>
        </r>
      </text>
    </comment>
    <comment ref="P351" authorId="0">
      <text>
        <r>
          <rPr>
            <sz val="9"/>
            <rFont val="Tahoma"/>
            <family val="0"/>
          </rPr>
          <t xml:space="preserve">tr
</t>
        </r>
      </text>
    </comment>
    <comment ref="E353" authorId="0">
      <text>
        <r>
          <rPr>
            <sz val="9"/>
            <rFont val="Tahoma"/>
            <family val="0"/>
          </rPr>
          <t xml:space="preserve">night low 1.3c
</t>
        </r>
      </text>
    </comment>
    <comment ref="D352" authorId="0">
      <text>
        <r>
          <rPr>
            <sz val="9"/>
            <rFont val="Tahoma"/>
            <family val="0"/>
          </rPr>
          <t xml:space="preserve">maximum temp to 18:00 GMT = 5.7c
</t>
        </r>
      </text>
    </comment>
    <comment ref="J353" authorId="0">
      <text>
        <r>
          <rPr>
            <sz val="9"/>
            <rFont val="Tahoma"/>
            <family val="0"/>
          </rPr>
          <t>Cirrostratus, Stratus
vis 3m</t>
        </r>
      </text>
    </comment>
    <comment ref="P352" authorId="0">
      <text>
        <r>
          <rPr>
            <sz val="9"/>
            <rFont val="Tahoma"/>
            <family val="0"/>
          </rPr>
          <t xml:space="preserve">tr
</t>
        </r>
      </text>
    </comment>
    <comment ref="S353" authorId="0">
      <text>
        <r>
          <rPr>
            <sz val="9"/>
            <rFont val="Tahoma"/>
            <family val="0"/>
          </rPr>
          <t xml:space="preserve">f
</t>
        </r>
      </text>
    </comment>
    <comment ref="J354" authorId="0">
      <text>
        <r>
          <rPr>
            <sz val="9"/>
            <rFont val="Tahoma"/>
            <family val="0"/>
          </rPr>
          <t xml:space="preserve">stratus fractus
</t>
        </r>
      </text>
    </comment>
    <comment ref="S354" authorId="0">
      <text>
        <r>
          <rPr>
            <sz val="9"/>
            <rFont val="Tahoma"/>
            <family val="0"/>
          </rPr>
          <t xml:space="preserve">r
</t>
        </r>
      </text>
    </comment>
    <comment ref="D354" authorId="0">
      <text>
        <r>
          <rPr>
            <sz val="9"/>
            <rFont val="Tahoma"/>
            <family val="0"/>
          </rPr>
          <t xml:space="preserve">max temp to 18:00GMT = 7.2c
</t>
        </r>
      </text>
    </comment>
    <comment ref="J355" authorId="0">
      <text>
        <r>
          <rPr>
            <sz val="9"/>
            <rFont val="Tahoma"/>
            <family val="0"/>
          </rPr>
          <t xml:space="preserve">cumulus: vis 5m
</t>
        </r>
      </text>
    </comment>
    <comment ref="S355" authorId="0">
      <text>
        <r>
          <rPr>
            <sz val="9"/>
            <rFont val="Tahoma"/>
            <family val="0"/>
          </rPr>
          <t xml:space="preserve">r
</t>
        </r>
      </text>
    </comment>
    <comment ref="E355" authorId="0">
      <text>
        <r>
          <rPr>
            <sz val="9"/>
            <rFont val="Tahoma"/>
            <family val="0"/>
          </rPr>
          <t xml:space="preserve">night min 2.7c
</t>
        </r>
      </text>
    </comment>
    <comment ref="J356" authorId="0">
      <text>
        <r>
          <rPr>
            <sz val="9"/>
            <rFont val="Tahoma"/>
            <family val="0"/>
          </rPr>
          <t xml:space="preserve">Cumulus, Stratocumulus: Vis 7m
</t>
        </r>
      </text>
    </comment>
    <comment ref="P355" authorId="0">
      <text>
        <r>
          <rPr>
            <sz val="9"/>
            <rFont val="Tahoma"/>
            <family val="0"/>
          </rPr>
          <t xml:space="preserve">tr
</t>
        </r>
      </text>
    </comment>
    <comment ref="S356" authorId="0">
      <text>
        <r>
          <rPr>
            <sz val="9"/>
            <rFont val="Tahoma"/>
            <family val="0"/>
          </rPr>
          <t xml:space="preserve">rs
</t>
        </r>
      </text>
    </comment>
    <comment ref="J357" authorId="0">
      <text>
        <r>
          <rPr>
            <sz val="9"/>
            <rFont val="Tahoma"/>
            <family val="0"/>
          </rPr>
          <t xml:space="preserve">Nimbostratus (light rain) Vis 2m
</t>
        </r>
      </text>
    </comment>
    <comment ref="S357" authorId="0">
      <text>
        <r>
          <rPr>
            <sz val="9"/>
            <rFont val="Tahoma"/>
            <family val="0"/>
          </rPr>
          <t xml:space="preserve">r
</t>
        </r>
      </text>
    </comment>
    <comment ref="S358" authorId="0">
      <text>
        <r>
          <rPr>
            <sz val="9"/>
            <rFont val="Tahoma"/>
            <family val="0"/>
          </rPr>
          <t xml:space="preserve">rs
</t>
        </r>
      </text>
    </comment>
    <comment ref="J358" authorId="0">
      <text>
        <r>
          <rPr>
            <sz val="9"/>
            <rFont val="Tahoma"/>
            <family val="0"/>
          </rPr>
          <t xml:space="preserve">Stratocumulus(light sleet)
</t>
        </r>
      </text>
    </comment>
    <comment ref="P357" authorId="0">
      <text>
        <r>
          <rPr>
            <sz val="9"/>
            <rFont val="Tahoma"/>
            <family val="0"/>
          </rPr>
          <t xml:space="preserve">tr
</t>
        </r>
      </text>
    </comment>
    <comment ref="R358" authorId="0">
      <text>
        <r>
          <rPr>
            <sz val="9"/>
            <rFont val="Tahoma"/>
            <family val="0"/>
          </rPr>
          <t xml:space="preserve">light sleet morning 
</t>
        </r>
      </text>
    </comment>
    <comment ref="J359" authorId="0">
      <text>
        <r>
          <rPr>
            <sz val="9"/>
            <rFont val="Tahoma"/>
            <family val="0"/>
          </rPr>
          <t xml:space="preserve">Altostratus, Stratus fractus. Vis 1m
</t>
        </r>
      </text>
    </comment>
    <comment ref="S359" authorId="0">
      <text>
        <r>
          <rPr>
            <sz val="9"/>
            <rFont val="Tahoma"/>
            <family val="0"/>
          </rPr>
          <t xml:space="preserve">r
</t>
        </r>
      </text>
    </comment>
    <comment ref="R359" authorId="0">
      <text>
        <r>
          <rPr>
            <sz val="9"/>
            <rFont val="Tahoma"/>
            <family val="0"/>
          </rPr>
          <t xml:space="preserve">Sleet and snow showers am / pm
</t>
        </r>
      </text>
    </comment>
    <comment ref="R360" authorId="0">
      <text>
        <r>
          <rPr>
            <sz val="9"/>
            <rFont val="Tahoma"/>
            <family val="0"/>
          </rPr>
          <t xml:space="preserve">Moderate sleet am
</t>
        </r>
      </text>
    </comment>
    <comment ref="S360" authorId="0">
      <text>
        <r>
          <rPr>
            <sz val="9"/>
            <rFont val="Tahoma"/>
            <family val="0"/>
          </rPr>
          <t xml:space="preserve">s
</t>
        </r>
      </text>
    </comment>
    <comment ref="J360" authorId="0">
      <text>
        <r>
          <rPr>
            <sz val="9"/>
            <rFont val="Tahoma"/>
            <family val="0"/>
          </rPr>
          <t xml:space="preserve">Nimbostratus (heavy snow) Vis 0.5 mile
</t>
        </r>
      </text>
    </comment>
    <comment ref="Q360" authorId="0">
      <text>
        <r>
          <rPr>
            <sz val="9"/>
            <rFont val="Tahoma"/>
            <family val="0"/>
          </rPr>
          <t xml:space="preserve">90%
</t>
        </r>
      </text>
    </comment>
    <comment ref="J361" authorId="0">
      <text>
        <r>
          <rPr>
            <sz val="9"/>
            <rFont val="Tahoma"/>
            <family val="0"/>
          </rPr>
          <t xml:space="preserve">Stratus vis 2m
</t>
        </r>
      </text>
    </comment>
    <comment ref="S361" authorId="0">
      <text>
        <r>
          <rPr>
            <sz val="9"/>
            <rFont val="Tahoma"/>
            <family val="0"/>
          </rPr>
          <t xml:space="preserve">f
</t>
        </r>
      </text>
    </comment>
    <comment ref="D361" authorId="0">
      <text>
        <r>
          <rPr>
            <sz val="9"/>
            <rFont val="Tahoma"/>
            <family val="0"/>
          </rPr>
          <t xml:space="preserve">Top temp to 18:00 GMT 4.8c.
</t>
        </r>
      </text>
    </comment>
    <comment ref="J362" authorId="0">
      <text>
        <r>
          <rPr>
            <sz val="9"/>
            <rFont val="Tahoma"/>
            <family val="0"/>
          </rPr>
          <t xml:space="preserve">Altostratus, Cumulus Vis 5m
</t>
        </r>
      </text>
    </comment>
    <comment ref="S362" authorId="0">
      <text>
        <r>
          <rPr>
            <sz val="9"/>
            <rFont val="Tahoma"/>
            <family val="0"/>
          </rPr>
          <t xml:space="preserve">r
</t>
        </r>
      </text>
    </comment>
    <comment ref="E362" authorId="0">
      <text>
        <r>
          <rPr>
            <sz val="9"/>
            <rFont val="Tahoma"/>
            <family val="0"/>
          </rPr>
          <t xml:space="preserve">night low 4.7c.
</t>
        </r>
      </text>
    </comment>
    <comment ref="D362" authorId="0">
      <text>
        <r>
          <rPr>
            <sz val="9"/>
            <rFont val="Tahoma"/>
            <family val="0"/>
          </rPr>
          <t xml:space="preserve">max temp to 18:00 GMT 6.0c
</t>
        </r>
      </text>
    </comment>
    <comment ref="J363" authorId="0">
      <text>
        <r>
          <rPr>
            <sz val="9"/>
            <rFont val="Tahoma"/>
            <family val="0"/>
          </rPr>
          <t xml:space="preserve">Nimbosstratus (light rain) Vis 1 mile.
</t>
        </r>
      </text>
    </comment>
    <comment ref="S363" authorId="0">
      <text>
        <r>
          <rPr>
            <sz val="9"/>
            <rFont val="Tahoma"/>
            <family val="0"/>
          </rPr>
          <t xml:space="preserve">rs
</t>
        </r>
      </text>
    </comment>
    <comment ref="E364" authorId="0">
      <text>
        <r>
          <rPr>
            <sz val="9"/>
            <rFont val="Tahoma"/>
            <family val="0"/>
          </rPr>
          <t xml:space="preserve">night low = 8.9c.
</t>
        </r>
      </text>
    </comment>
    <comment ref="J364" authorId="0">
      <text>
        <r>
          <rPr>
            <sz val="9"/>
            <rFont val="Tahoma"/>
            <family val="0"/>
          </rPr>
          <t xml:space="preserve">Cirrostratus, Cirrocumulus, Contrails, Stratus fractus. Vis 6m
</t>
        </r>
      </text>
    </comment>
    <comment ref="P363" authorId="0">
      <text>
        <r>
          <rPr>
            <sz val="9"/>
            <rFont val="Tahoma"/>
            <family val="0"/>
          </rPr>
          <t xml:space="preserve">tr
</t>
        </r>
      </text>
    </comment>
    <comment ref="S364" authorId="0">
      <text>
        <r>
          <rPr>
            <sz val="9"/>
            <rFont val="Tahoma"/>
            <family val="0"/>
          </rPr>
          <t xml:space="preserve">rs
</t>
        </r>
      </text>
    </comment>
    <comment ref="J365" authorId="0">
      <text>
        <r>
          <rPr>
            <sz val="9"/>
            <rFont val="Tahoma"/>
            <family val="0"/>
          </rPr>
          <t xml:space="preserve">Stratocumulus: vis 10m
</t>
        </r>
      </text>
    </comment>
    <comment ref="P364" authorId="0">
      <text>
        <r>
          <rPr>
            <sz val="9"/>
            <rFont val="Tahoma"/>
            <family val="0"/>
          </rPr>
          <t xml:space="preserve">tr
</t>
        </r>
      </text>
    </comment>
    <comment ref="S365" authorId="0">
      <text>
        <r>
          <rPr>
            <sz val="9"/>
            <rFont val="Tahoma"/>
            <family val="0"/>
          </rPr>
          <t xml:space="preserve">f
</t>
        </r>
      </text>
    </comment>
    <comment ref="E365" authorId="0">
      <text>
        <r>
          <rPr>
            <sz val="9"/>
            <rFont val="Tahoma"/>
            <family val="0"/>
          </rPr>
          <t xml:space="preserve">min overnight 9.9c
</t>
        </r>
      </text>
    </comment>
    <comment ref="J366" authorId="0">
      <text>
        <r>
          <rPr>
            <sz val="9"/>
            <rFont val="Tahoma"/>
            <family val="0"/>
          </rPr>
          <t xml:space="preserve">Stratocumulus, Cirrostratus, altostratus
</t>
        </r>
      </text>
    </comment>
    <comment ref="S366" authorId="0">
      <text>
        <r>
          <rPr>
            <sz val="9"/>
            <rFont val="Tahoma"/>
            <family val="0"/>
          </rPr>
          <t xml:space="preserve">r
</t>
        </r>
      </text>
    </comment>
    <comment ref="E367" authorId="0">
      <text>
        <r>
          <rPr>
            <sz val="9"/>
            <rFont val="Tahoma"/>
            <family val="0"/>
          </rPr>
          <t xml:space="preserve">might low 9.3c.
</t>
        </r>
      </text>
    </comment>
    <comment ref="D366" authorId="0">
      <text>
        <r>
          <rPr>
            <sz val="9"/>
            <rFont val="Tahoma"/>
            <family val="0"/>
          </rPr>
          <t xml:space="preserve">max to 18:00 GMT 7.8c.
</t>
        </r>
      </text>
    </comment>
    <comment ref="J367" authorId="0">
      <text>
        <r>
          <rPr>
            <sz val="9"/>
            <rFont val="Tahoma"/>
            <family val="0"/>
          </rPr>
          <t xml:space="preserve">Altostratus,Altocumulus, Cirrostratus, Vis10m
</t>
        </r>
      </text>
    </comment>
    <comment ref="S367" authorId="0">
      <text>
        <r>
          <rPr>
            <sz val="9"/>
            <rFont val="Tahoma"/>
            <family val="0"/>
          </rPr>
          <t xml:space="preserve">s
</t>
        </r>
      </text>
    </comment>
    <comment ref="E368" authorId="0">
      <text>
        <r>
          <rPr>
            <sz val="9"/>
            <rFont val="Tahoma"/>
            <family val="0"/>
          </rPr>
          <t xml:space="preserve">night low 11.6c
</t>
        </r>
      </text>
    </comment>
    <comment ref="J368" authorId="0">
      <text>
        <r>
          <rPr>
            <sz val="9"/>
            <rFont val="Tahoma"/>
            <family val="0"/>
          </rPr>
          <t xml:space="preserve">Stratocumulus: Vis &gt;10m
</t>
        </r>
      </text>
    </comment>
    <comment ref="P367" authorId="0">
      <text>
        <r>
          <rPr>
            <sz val="9"/>
            <rFont val="Tahoma"/>
            <family val="0"/>
          </rPr>
          <t xml:space="preserve">tr
</t>
        </r>
      </text>
    </comment>
    <comment ref="S368" authorId="0">
      <text>
        <r>
          <rPr>
            <sz val="9"/>
            <rFont val="Tahoma"/>
            <family val="0"/>
          </rPr>
          <t xml:space="preserve">rs
</t>
        </r>
      </text>
    </comment>
    <comment ref="J369" authorId="0">
      <text>
        <r>
          <rPr>
            <sz val="9"/>
            <rFont val="Tahoma"/>
            <family val="0"/>
          </rPr>
          <t xml:space="preserve">Stratocumulus: Vis 10m
</t>
        </r>
      </text>
    </comment>
    <comment ref="S369" authorId="0">
      <text>
        <r>
          <rPr>
            <sz val="9"/>
            <rFont val="Tahoma"/>
            <family val="0"/>
          </rPr>
          <t xml:space="preserve">rs
</t>
        </r>
      </text>
    </comment>
    <comment ref="E370" authorId="0">
      <text>
        <r>
          <rPr>
            <sz val="9"/>
            <rFont val="Tahoma"/>
            <family val="0"/>
          </rPr>
          <t xml:space="preserve">night low 8.0c
</t>
        </r>
      </text>
    </comment>
    <comment ref="J370" authorId="0">
      <text>
        <r>
          <rPr>
            <sz val="9"/>
            <rFont val="Tahoma"/>
            <family val="0"/>
          </rPr>
          <t xml:space="preserve">Nimbostratus: Vis 3m
</t>
        </r>
      </text>
    </comment>
    <comment ref="P369" authorId="0">
      <text>
        <r>
          <rPr>
            <sz val="9"/>
            <rFont val="Tahoma"/>
            <family val="0"/>
          </rPr>
          <t xml:space="preserve">tr
</t>
        </r>
      </text>
    </comment>
    <comment ref="S370" authorId="0">
      <text>
        <r>
          <rPr>
            <sz val="9"/>
            <rFont val="Tahoma"/>
            <family val="0"/>
          </rPr>
          <t xml:space="preserve">f
</t>
        </r>
      </text>
    </comment>
    <comment ref="J371" authorId="0">
      <text>
        <r>
          <rPr>
            <sz val="9"/>
            <rFont val="Tahoma"/>
            <family val="0"/>
          </rPr>
          <t xml:space="preserve">Cumulus, Cumulonimbus
</t>
        </r>
      </text>
    </comment>
    <comment ref="S371" authorId="0">
      <text>
        <r>
          <rPr>
            <sz val="9"/>
            <rFont val="Tahoma"/>
            <family val="0"/>
          </rPr>
          <t xml:space="preserve">f
</t>
        </r>
      </text>
    </comment>
    <comment ref="J372" authorId="0">
      <text>
        <r>
          <rPr>
            <sz val="9"/>
            <rFont val="Tahoma"/>
            <family val="0"/>
          </rPr>
          <t xml:space="preserve">Nimbostratus: vis 2m
</t>
        </r>
      </text>
    </comment>
    <comment ref="S372" authorId="0">
      <text>
        <r>
          <rPr>
            <sz val="9"/>
            <rFont val="Tahoma"/>
            <family val="0"/>
          </rPr>
          <t xml:space="preserve">r
</t>
        </r>
      </text>
    </comment>
    <comment ref="D372" authorId="0">
      <text>
        <r>
          <rPr>
            <sz val="9"/>
            <rFont val="Tahoma"/>
            <family val="0"/>
          </rPr>
          <t xml:space="preserve">max to 18:00 GMT 5.8c.
</t>
        </r>
      </text>
    </comment>
    <comment ref="J373" authorId="0">
      <text>
        <r>
          <rPr>
            <sz val="9"/>
            <rFont val="Tahoma"/>
            <family val="0"/>
          </rPr>
          <t xml:space="preserve">Stratus: Vis 4 m
</t>
        </r>
      </text>
    </comment>
    <comment ref="S373" authorId="0">
      <text>
        <r>
          <rPr>
            <sz val="9"/>
            <rFont val="Tahoma"/>
            <family val="0"/>
          </rPr>
          <t xml:space="preserve">rs
</t>
        </r>
      </text>
    </comment>
  </commentList>
</comments>
</file>

<file path=xl/comments12.xml><?xml version="1.0" encoding="utf-8"?>
<comments xmlns="http://schemas.openxmlformats.org/spreadsheetml/2006/main">
  <authors>
    <author>Paul</author>
  </authors>
  <commentList>
    <comment ref="G12" authorId="0">
      <text>
        <r>
          <rPr>
            <sz val="9"/>
            <rFont val="Tahoma"/>
            <family val="0"/>
          </rPr>
          <t xml:space="preserve">max to 18:00 GMT 13.0c.
</t>
        </r>
      </text>
    </comment>
    <comment ref="A2" authorId="0">
      <text>
        <r>
          <rPr>
            <sz val="9"/>
            <rFont val="Tahoma"/>
            <family val="0"/>
          </rPr>
          <t xml:space="preserve">max to 18:00 GMT = 6.9c
</t>
        </r>
      </text>
    </comment>
    <comment ref="B3" authorId="0">
      <text>
        <r>
          <rPr>
            <sz val="9"/>
            <rFont val="Tahoma"/>
            <family val="0"/>
          </rPr>
          <t xml:space="preserve">night low 6.0c
</t>
        </r>
      </text>
    </comment>
    <comment ref="A7" authorId="0">
      <text>
        <r>
          <rPr>
            <sz val="9"/>
            <rFont val="Tahoma"/>
            <family val="0"/>
          </rPr>
          <t xml:space="preserve">max to 18:00 GMT = 7.2c
</t>
        </r>
      </text>
    </comment>
    <comment ref="B7" authorId="0">
      <text>
        <r>
          <rPr>
            <sz val="9"/>
            <rFont val="Tahoma"/>
            <family val="0"/>
          </rPr>
          <t xml:space="preserve">night low 2.6c
</t>
        </r>
      </text>
    </comment>
    <comment ref="A10" authorId="0">
      <text>
        <r>
          <rPr>
            <sz val="9"/>
            <rFont val="Tahoma"/>
            <family val="0"/>
          </rPr>
          <t xml:space="preserve">maximum temp to 18:00 GMT = 5.7c
</t>
        </r>
      </text>
    </comment>
    <comment ref="B11" authorId="0">
      <text>
        <r>
          <rPr>
            <sz val="9"/>
            <rFont val="Tahoma"/>
            <family val="0"/>
          </rPr>
          <t xml:space="preserve">night low 1.3c
</t>
        </r>
      </text>
    </comment>
    <comment ref="A12" authorId="0">
      <text>
        <r>
          <rPr>
            <sz val="9"/>
            <rFont val="Tahoma"/>
            <family val="0"/>
          </rPr>
          <t xml:space="preserve">max temp to 18:00GMT = 7.2c
</t>
        </r>
      </text>
    </comment>
    <comment ref="B13" authorId="0">
      <text>
        <r>
          <rPr>
            <sz val="9"/>
            <rFont val="Tahoma"/>
            <family val="0"/>
          </rPr>
          <t xml:space="preserve">night min 2.7c
</t>
        </r>
      </text>
    </comment>
    <comment ref="A19" authorId="0">
      <text>
        <r>
          <rPr>
            <sz val="9"/>
            <rFont val="Tahoma"/>
            <family val="0"/>
          </rPr>
          <t xml:space="preserve">Top temp to 18:00 GMT 4.8c.
</t>
        </r>
      </text>
    </comment>
    <comment ref="A20" authorId="0">
      <text>
        <r>
          <rPr>
            <sz val="9"/>
            <rFont val="Tahoma"/>
            <family val="0"/>
          </rPr>
          <t xml:space="preserve">max temp to 18:00 GMT 6.0c
</t>
        </r>
      </text>
    </comment>
    <comment ref="B20" authorId="0">
      <text>
        <r>
          <rPr>
            <sz val="9"/>
            <rFont val="Tahoma"/>
            <family val="0"/>
          </rPr>
          <t xml:space="preserve">night low 4.7c.
</t>
        </r>
      </text>
    </comment>
    <comment ref="B22" authorId="0">
      <text>
        <r>
          <rPr>
            <sz val="9"/>
            <rFont val="Tahoma"/>
            <family val="0"/>
          </rPr>
          <t xml:space="preserve">night low = 8.9c.
</t>
        </r>
      </text>
    </comment>
    <comment ref="B23" authorId="0">
      <text>
        <r>
          <rPr>
            <sz val="9"/>
            <rFont val="Tahoma"/>
            <family val="0"/>
          </rPr>
          <t xml:space="preserve">min overnight 9.9c
</t>
        </r>
      </text>
    </comment>
    <comment ref="A24" authorId="0">
      <text>
        <r>
          <rPr>
            <sz val="9"/>
            <rFont val="Tahoma"/>
            <family val="0"/>
          </rPr>
          <t xml:space="preserve">max to 18:00 GMT 7.8c.
</t>
        </r>
      </text>
    </comment>
    <comment ref="B25" authorId="0">
      <text>
        <r>
          <rPr>
            <sz val="9"/>
            <rFont val="Tahoma"/>
            <family val="0"/>
          </rPr>
          <t xml:space="preserve">might low 9.3c.
</t>
        </r>
      </text>
    </comment>
    <comment ref="B26" authorId="0">
      <text>
        <r>
          <rPr>
            <sz val="9"/>
            <rFont val="Tahoma"/>
            <family val="0"/>
          </rPr>
          <t xml:space="preserve">night low 11.6c
</t>
        </r>
      </text>
    </comment>
    <comment ref="B28" authorId="0">
      <text>
        <r>
          <rPr>
            <sz val="9"/>
            <rFont val="Tahoma"/>
            <family val="0"/>
          </rPr>
          <t xml:space="preserve">night low 8.0c
</t>
        </r>
      </text>
    </comment>
    <comment ref="A30" authorId="0">
      <text>
        <r>
          <rPr>
            <sz val="9"/>
            <rFont val="Tahoma"/>
            <family val="0"/>
          </rPr>
          <t xml:space="preserve">max to 18:00 GMT 5.8c.
</t>
        </r>
      </text>
    </comment>
  </commentList>
</comments>
</file>

<file path=xl/sharedStrings.xml><?xml version="1.0" encoding="utf-8"?>
<sst xmlns="http://schemas.openxmlformats.org/spreadsheetml/2006/main" count="1357" uniqueCount="512">
  <si>
    <t>Clear spells overnight though enough breeze to prevent the temperature from falling below 10.4c. Sunny spells up to observation, though cumulus building quickly.  There were further sunny spells throughout the day, though it did become cloudy at times with a few showers scattered around, again this station missed most of the rain with only a few light spots noted here. Feeling cool, though pleasant enough in sunny spells.</t>
  </si>
  <si>
    <t>Dry and mostly cloudy overnight, still quite mild for October. The morning so far has been dry with bright spells developing. The cloud soon began to thin and break after observation with good sunny spells developing, turning warm for October by afternoon, top temperature 17.0c. The wind was mainly light south easterly throughout. The evening remained clear and quickly became chilly.</t>
  </si>
  <si>
    <t>The night has been cloudy and mild with a little light rain. At observation, overcast, light rain. The morning saw further light rain before clearing close to lunchtime. The afternoon was clear and sunny. Top temperature 10.5c. Quickly becoming cold through the evening under a clear sky with frost before midnight.</t>
  </si>
  <si>
    <t>Clear spells overnight, low 0.1c so just missing and air frost. The morning to observation has been dry, though turning cloudy. A bright day followed with weak watery sunny spells. Dry, feeling mild, top temperature to 18:00 GMT 10.0c.</t>
  </si>
  <si>
    <t>Clear spells and a mild breeze overnight, the maximum for the 24 hour period, 11.1c was around 02:00 GMT. The morning to observation has been dry bright and mild. The day stayed dry with sunny spells, though there were also large amounts of low cloud at times, quite breezy, maximum wind gust, 22.5 SW.</t>
  </si>
  <si>
    <t>It remained cloudy overnight with some light drizzle. At observation, overcast, dull, damp and feeling raw in the keen east wind.  Staying overcast until late afternoon when the sky cleared, there was a little weak sunshine before dusk. Cold again, top temperature 4.0c.</t>
  </si>
  <si>
    <t>Rain turned heavy for a short time through the early hours, this cleared after 04:00 GMT. At observation, bright, partly cloudy, damp, very mild. The day became mainly cloudy with a few showers scatterd around, there were further bright spells, but these were short lived. Very mild once again.</t>
  </si>
  <si>
    <t>Another fine and dry night here, mild low 11.2c. Sunny to observation, though high cloud making the sunshine more hazy than recently. Another very warm / hot and sunny day followed, top temperature 28.2c, the hottest October day since local records began in 1994.</t>
  </si>
  <si>
    <t>A cloudier night, so not as cold. At observation, dry with much high cloud, watery sunshine. The day saw the high cloud thin and break at times to allow some brighter sunny spells, though mid to lower level cloud increased through the afternoon to produce a few spots of rain, though not enough to wet the ground.</t>
  </si>
  <si>
    <t>Another severe frost overnight which for a around a 3 hour period accompanied by a force 2 –3 WNW Wind. So, penetrating as well. Low –5.4c with –9.7c on the grass. A sunny day followed though staying  cold with persistent thick frost in the shade, high 2.0c.</t>
  </si>
  <si>
    <t>Clear and chilly overnight, low 6.5c with 3.8c on the grass. After a sunny start cloud bubbled up through the morning to rather cloudy conditions. Cloudy conditions persisted throughout the day with only bright spells. Rather cool for mid June, top temperature 17.3c. Light rain set in during the early evening.</t>
  </si>
  <si>
    <t>Very mild overnight with a spell of moderate rain. At observation, overcast, very mild. Brighter conditions for a short time from late morning in to the early afternoon made for a spring like feel to the weather, as the temperature reached 12.2c. The evening saw a spell of light to moderate rain. Quite breezy though, maximum wind gust 26mph from the S.</t>
  </si>
  <si>
    <t>Cloudy overnight, so staying warm, low only 15.3c. The morning to observation has been dry and mainly cloudy, though with bright spells, feeling warm. Becoming very warm by the end of the morning and in to the afternoon despite a good deal of cloud allowing only brief sunny hazy spells.</t>
  </si>
  <si>
    <t>A few light showers last evening and overnight, produced 3.0 mm of rain. The morning has been bright and dry up to observation. The day saw continued bright with some  sunny spells, though showers broke out by late morning and continued in to the afternoon, some showers in the locality were heavy.</t>
  </si>
  <si>
    <t>A bright and sunny start after a dry and clear night. At observation, sunny spells, feeling warm. The morning until mid afternoon continued fine and very warm with sunny spells before overcast conditions spread in to the area producing a few spots of light rain.</t>
  </si>
  <si>
    <t>Staying clear overnight, though with enough breeze to keep the temperature in the mild category. Low 6.4c. Bright with sunny spells to observation, breezy. The morning saw further sunny spells, but cloud increased to overcast by early afternoon, staying dry, very mild, though windy at times. Light rain set in during the early evening and night.</t>
  </si>
  <si>
    <t>Light rain cleared after midnight, remaining cloudy and very mild. Further light to moderate rain reached the area around 07:00 GMT. At observation, overcast, mild, light rain. The rain died out shortly after observation leaving the rest of the day cloudy with just brief bright spells. Top temperature a mild 11.0c</t>
  </si>
  <si>
    <t>Mostly cloudy overnight, though with only a few spots of rain. Cloudy and dry up to observation. A  mostly cloudy and dry day followed with only brief brightness, much cooler than recently, top temperature 17.8c. From mid evening the cloud began to thin and break..</t>
  </si>
  <si>
    <t>After a very warm and clear night, the morning dawned bright and sunny. Feeling quite hot by observation. The morning continued hot with good sunny spells, though high cloud quickly moved over the area by early afternoon, this thickened enough by mid afternoon to produce a few spots of rain. Top temperature 29.3c was reached by 10:50 GMT. The temperature fell back to 24c by the end of the afternoon.</t>
  </si>
  <si>
    <t>Dry, fine and clear overnight. Mild once again, low 12.4c. Dry very warm again with wall to wall sunshine, very warm /  hot, top temperature 28.9c.</t>
  </si>
  <si>
    <t>Fine mild and dry overnight. Warm with sunny spells through the morning to observation. There were further sunny spells through the morning, though cloud increased eventually blotting out the sun by around noon. There was a short spell of light rain around mid afternoon, but only enough to leave a trace. Feeling warm. The evening saw a few showery outbreaks of light rain.</t>
  </si>
  <si>
    <t>The night stayed dry and clear. Yet another dry and sunny morning, feeling warm. Another day of unbroken sunshine, very warm too.</t>
  </si>
  <si>
    <t xml:space="preserve">Cloudy mild and breezy overnight with a little light rain. The morning  has been partly cloudy, brightening up towards observation. Sunny spells developed through the late morning and in to the afternoon. Very mild once more and feeling pleasant in the sunshine.
Showers built by late afternoon and continued in to the evening and night with the odd heavy one locally. 
</t>
  </si>
  <si>
    <t>Cloudy and very mild overnight, quite windy. The morning so far has been dry, cloudy, breezy and mild. The morning stayed cloudy with rain setting around 11:00 GMT, this was moderate at times and continued in to the afternoon, turning cooler by then. The evening was windy with a few moderate showers.</t>
  </si>
  <si>
    <t>Clear for the most part overnight with a slight air frost forming, low –0.2c with –2.5c on the grass. The frost lifted before dawn as cloud and a southerly breeze increased from the south. At observation, overcast, dry. The day remained mostlu cloudy, though there were a few brief brighter spells. Top temperature to 18:00 GMT = 8.5c.</t>
  </si>
  <si>
    <t>A few clear spells overnight and staying mostly dry, low 10c. Bright for a short time this morning, but cloudy conditions and short shower of light rain reached the area around 06:45GMT. At observation, rather cloudy with a few clear patches. The stayed mostly overcast with only brief bright spells, there were also a couple of light showers. Cool, top temperature 14.3c.</t>
  </si>
  <si>
    <t>Cloudy and misty overnight and all day. The low cloud and mist began to clear by mid to late evening as the easterly wind increased fresh to strong.</t>
  </si>
  <si>
    <t xml:space="preserve">The night has been cloudy with a few spots of light rain. After a dry and cloudy start, light to moderate showers broke out in this area around 06:30 GMT. At observation, sunny spells, showers in vicinity. There were further blustery showers across the area throughout the day; some were heavy, though this station on saw a few heavy spots. There were also some pleasant sunny interludes. </t>
  </si>
  <si>
    <t>Calm</t>
  </si>
  <si>
    <t>Very windy at times, cloudy with early rain clearing. A few light but blustery showers.</t>
  </si>
  <si>
    <t xml:space="preserve">Clear and chilly overnight, low 4.8c, with 1.1c on the grass. At observation, sunny spells dry. Cloud continued to build through the morning though it stayed dry here until late afternoon when short but heavy shower with small hail and a clap of thunder moved through this location.
</t>
  </si>
  <si>
    <t>Clear spells overnight, though enough breeze to make it much milder than recently, the maximum temperature for the 24 hour period was 6.8c at around midnight. The temperature fell to 4.8c around 08:00 GMT. At observation, bright and breezy, damp underfoot. There were bright and hazy sunny spells up until around noon, cloud increased to overcast by afternoon, staying dry here. Milder than of late, top temperature to 18:00 GMT 6.0c.</t>
  </si>
  <si>
    <t>Clear spells overnight and a couple of sleet showers and with the temperature falling to –0.1c and -2.5c on the ground, despite a continuing force 3-4 westerly wind. There were some very icy conditions on paths and untreated roads this morning. At observation, mostly clear and feeling cold, frost and ice on the ground. A bright day followed with variable cloud and sunny spells. Feeling cold in the fresh west to northwesterly wind. The temperature briefly reached 5.9c around early afternoon. The evening quickly became frosty under a clear sky.</t>
  </si>
  <si>
    <t>Clear skies for a time last night allowed the temperature to fall to 3.7c with –0.4c on the grass, so a touch of ground frost detected. Cloud increased before midnight and the temperature had climbed in to the mild category by the early hours. The morning to observation has been dry, cloudy and mild. A mainly cloudy day with brief bright spells, dry, very mild again, top temperature to 18:00 GMT = 12.3c.</t>
  </si>
  <si>
    <t>Mostly cloudy overnight. Continuous light to moderate rain reached this area around 04:30 GMT. Up to and observation, overcast with continuous light to moderate rain. The rain continued for much of the day with occasional moderate bursts. The early evening saw a clearance spread from the west, though with showers following, this location got a heavy shower just before sunset. Cool with the temperature for the most part around 12c, though the temperature rose to 12.9c in the evening sunshine.</t>
  </si>
  <si>
    <t>Cold and cloudy with a widespread slight to moderate black frost.  Staying cold and cloudy through the morning, becoming brighter by afternoon with a few sunny spells. Top temperature 1.6c.</t>
  </si>
  <si>
    <t>It has been a windy night for July with southerly gusts not far off gale force, 35 mph the highest. Also there have been further moderate showers through the early hours.  The morning up to observation has been bright and partly cloudy.  Sunny spell developed by late morning and in to the afternoon, but further cloud bubbled up to produce heavy showers in the area around mid afternoon. Feeling pleasant during sunny interludes and out of the wind.</t>
  </si>
  <si>
    <t>There were clear spells initially last night, though cloud and an increasing wind  brought some light rain through the early hours. At observation, dry, sunny spells, breezy. Turning mostly cloudy through the morning and in to the afternoon with a few light to moderate showers scattered around. The showers continued in to the evening. Windy, maximum gust, 34mph WSW. Top temperature 10.2c.</t>
  </si>
  <si>
    <t>Staying mild overnight, despite some clear spells. Low 11.1c. clouding over towards dawn. The morning up to observation has been mainly cloudy with bright spells, now overcast and dry. The day stayed mainly cloudy with bright spells, there were a couple of spells of light drizzle, but this was only enough to leave a trace. The late afternoon and early evening saw a few brief sunny spells. Feeling warm top temperature 21.0c.</t>
  </si>
  <si>
    <t>The night has been clear with a widespread ground frost. At observation, bright though clouding over, dry. Spots of light rain moved in to the area by early afternoon, windy.</t>
  </si>
  <si>
    <t>Very windy with early rain clearing. Brighter later, but remaining windy.</t>
  </si>
  <si>
    <t>mean min</t>
  </si>
  <si>
    <t>mean</t>
  </si>
  <si>
    <t>monthly rain</t>
  </si>
  <si>
    <t>Jan</t>
  </si>
  <si>
    <t>Dry</t>
  </si>
  <si>
    <t>Year</t>
  </si>
  <si>
    <t>30c+</t>
  </si>
  <si>
    <t>5c+</t>
  </si>
  <si>
    <t>25c+</t>
  </si>
  <si>
    <t>0c+</t>
  </si>
  <si>
    <t>21+</t>
  </si>
  <si>
    <t>&lt;0c</t>
  </si>
  <si>
    <t>15c+</t>
  </si>
  <si>
    <t>&lt; = -5c</t>
  </si>
  <si>
    <t>10c+</t>
  </si>
  <si>
    <t>&lt; = -10c</t>
  </si>
  <si>
    <t>0.2mm or more</t>
  </si>
  <si>
    <t>Dry with clear spells overnight, chilly, low 7.1c. Sunny spells to begin with this morning, though high and mid level cloud increased to overcast by 07:00 GMT. At observation, overcast with brighter patches. Staying cloudy for the most part of the day and feeling cool, though dry here. There were a few brighter spells to end the afternoon when the temperature climbed to 18.2c.</t>
  </si>
  <si>
    <t>A sharp rise in temperature overnight turned it very mild for a short time with the temperature hitting 8.0c, the highest temperature since 18th of November. Ice which has persisted on my pond since 24th of November has finally thawed. Since around 07:00Gmt there has been an equally sharp fall in temperature as the wind veered from southerly to westerly. At observation, overcast windy and cold, temperature now 4.5c and falling rapidly.  Sunny spells developed by the end of the morning and the afternoon saw good spells of winter sunshine. Top temperature 4.9c. Maximum wind gust, 34mph NW.</t>
  </si>
  <si>
    <t>Dry and mainly cloudy overnight. At observation, cloud breaking up, bright with sunny spells. Cloud thickened back up again shortly after the reading time and it became quite dull for a time around noon with a few light spots of rain. The afternoon continued overcast, but with the odd bright spell.</t>
  </si>
  <si>
    <t>Variable cloud overnight, dry. Sunny spells up to observation with cloud building enough to produce showers in the vicinity.  The day saw further sunny spells, very breezy also. Mainly dry at this station, apart from an odd spot of rain from a passing shower.</t>
  </si>
  <si>
    <t>Dry and fine with variable cloud overnight. Dry and turning very warm with sunny spells to observation. Becoming hot by the end of the morning and in to the afternoon in continued sunny spells. Top temperature 25.8c.</t>
  </si>
  <si>
    <t>Turning cloudy overnight, though staying dry and mild. Remaining cloudy and dry through the morning to observation. After an initial high of 15.4c around 07:30 GMT, beginning to feel rather cool with the temperature falling slowly. Remaining cloudy through the day with only a few brighter spells. Cooler than of late, top temperature 20.1c. The cloud began to thin and break up from mid evening onwards.</t>
  </si>
  <si>
    <t xml:space="preserve">Clear spells overnight and this morning, though enough breeze tp prevent the temperature falling below 6.0c. At observation, clear and sunny. There were further sunny spells through the morning, but cloudy and misty conditions spread in to the area from around lunch time making for a dull afternoon.
Top temperature 9.0c. The evening saw a few clear spells after 20:00 GMT with fog patches developing soon afterwards.
</t>
  </si>
  <si>
    <t>Windy, but less so than yesterday. Some bright intervals, but an odd blustery shower.</t>
  </si>
  <si>
    <t>Clear spells and cool overnight, though there was enough breeze, which helped prevent a ground frost. Low 4.9c, with 1.9c on the grass. Up to observation, dry with sunny spells, though has turned overcast from the west over the last 5 minutes. The cloud began to thin and break towards lunch time allowing sunny spells. The afternoon became rather warm with further bright and sunny spells.</t>
  </si>
  <si>
    <t>Min Temp c</t>
  </si>
  <si>
    <t xml:space="preserve"> &lt;             Stevenson     Screen.     Readings  at 09:00 GMT                       &gt;</t>
  </si>
  <si>
    <t>Turning cloudy overnight, staying dry, very mild indeed, after an initial fall to 12.4c early in the night, the temperature rose to 15.4c during the early hours. Cloudy throughout the day, but dry, very mild Despite little brightness, top temperature 16.3c.</t>
  </si>
  <si>
    <t>Low cloud lowered further overnight to engulf the area in thick fog, visibility &lt; 120yds. At observation, fog thinned to vis around 250 yds. The fog slowly lifted, but it remained overcast and dull for the most part with the odd spot of rain by late afternoon, milder though, top temperature 7.6c.</t>
  </si>
  <si>
    <t>Shallow fog formed overnight, reducing visibility to around 150 yds. At observation, fog cleared, bright and mild.  Cloud increased to overcast shortly after observation to make a cloudy morning. Bu lunch time, the cloud broke again to allow sunny spells. Very mild and spring like.</t>
  </si>
  <si>
    <t>5-6</t>
  </si>
  <si>
    <t xml:space="preserve"> Stanton Station: SOUTH DERBYSHIRE (near Burton upon Trent.)  Lat. 52°46'N Long. 1°36'W  Ht. 74m A.M.S.L.Grid Ref: SK 26500 (Paul Carfoot)</t>
  </si>
  <si>
    <t>Month</t>
  </si>
  <si>
    <t>The day dawned cloudy with fog, visibility &lt; 400 yds. At observation, cloudy/ foggy, feeling much cooler in the force 4 NE wind. Staying overcast and feeling cool in the moderate north easterly wind. Top temperature 8.9c</t>
  </si>
  <si>
    <t>Cloudy and dry for the most part, there were a few bright spells during the early afternoon as the low cloud thinned briefly, but the cloud soon thickened back. Feeling cool once again, top temperature 9.9c.</t>
  </si>
  <si>
    <t>Cloud Cover (Oktas)</t>
  </si>
  <si>
    <t>Max Gust mph</t>
  </si>
  <si>
    <t>Wind Speed mph aver</t>
  </si>
  <si>
    <t>Grass min Temp</t>
  </si>
  <si>
    <t>snowfall</t>
  </si>
  <si>
    <t>Thunder</t>
  </si>
  <si>
    <t>Fog</t>
  </si>
  <si>
    <t>Wind Direction at OT</t>
  </si>
  <si>
    <t>Clear spells last night allowed the temperature to fall low enough to give a touch of air frost, low –0.5c with –2.6c on the grass. Cloud increased through the early hours and the frost lifted will before dawn. The morning to observation has been dull with light drizzle. The day continued unchanged, hardly getting light through the day, very dull, feeling cool with light drizzle.</t>
  </si>
  <si>
    <t>Mostly cloudy overnight, low just 2.7c with –2.2c on the grass, so a slight ground frost. At observation, overcast and damp. An overcast day followed, though dry, milder, top temperature 7.3c.</t>
  </si>
  <si>
    <t>Another exceptionally mild and cloudy night here, mostly dry except for a few light spots of rain in the wind, low only 16.4c, windy too with gusts past 34mph. Overcast to observation, breezy. The day stayed overcast, dull and breezy with occasional spots of light rain. Very mild, top temperature 17.5c.</t>
  </si>
  <si>
    <t>Cloudy with moderate rain overnight. At observation, bright and breezy, showers in the vicinity. Sunny spells continued through the day with only isolated showers around. Feeling pleasant in the sunshine.</t>
  </si>
  <si>
    <t>Mostly cloudy overnight, no air frost, though a touch of ground frost was detected, grass minimum –0.1c. At observation, cloudy, though some brighter spots appearing to the north west. There were some bright spells and some brief spells of hazy sunshine, but cloud was again stubborn to break for the most part. Feeling chilly in the moderate east wind, top temperature 6.7c.</t>
  </si>
  <si>
    <t>Clear and breezy overnight, low 1.1c with –1.7c on the grass. At observation, variable cloud, recent light shower. Breezy. Icy pavements and untreated roads, frost on grass. Bright, though with a good deal of high fragmented shower clouds, making the sun hazy at times. Cool, top temperature 4.9c. A clear and frosty evening followed.</t>
  </si>
  <si>
    <t>Clear skies overnight allowed the temperature to fall low enough for a widespread ground frost to form and shallow fog patches at dawn. At observation, sunny, temperature rising rapidly. A sunny day followed with almost unbroken sunshine, though high cloud made the sun rather hazy at times. Rather warm again, top temperature 17.5c.</t>
  </si>
  <si>
    <t>Clear skies and chilly overnight with a widespread ground frost and shallow mist once again. At observation, dry with hazy sunshine. Another very pleasant spring day followed with long spells of warm sunshine. Top temperature 17.6c. Becoming rather cloudy after dark, though staying dry.</t>
  </si>
  <si>
    <t>Very mild overnight with the temperature rising to 10.9c through the early hours, damp. The morning so far has been overcast and damp with the occasional spit of drizzle. A mostly cloudy day followed with a few light rain and drizzle showers, there were some brighter spells too, very mild, top temperature 11.9c.</t>
  </si>
  <si>
    <t>Clear overnight and chilly for July, low 5.5 with 3.9c on the grass.  Sunny to start, though upper and mid to level cloud built up towards the observation. The day continued dry with further hazy sunny spells, feeling quite warm in the sunshine.</t>
  </si>
  <si>
    <t>Variable cloud overnight produced one or two light showers. Bright with good sunny spells up to observation, feeling warm. Sunny spells continued through the morning to early afternoon. Turning cloudy around 13:00 GMT with a few short light showers, though only leaving a trace of rain. More continuous light to moderate rain moved in to the area around 21:00 GMT.</t>
  </si>
  <si>
    <t>Clear overnight with a widespread ground frost and shallow fog patches over the near by fields.  Low 0.4c  At observation , chilly and sunny, frost and fog lifting.  The day continued dry with sunny spells, feeling mild by afternoon, top temperature 10.9c.</t>
  </si>
  <si>
    <t>Windy overnight and there were some moderate bursts of showery rain through the early hours, clear conditions spread in from the west by around 03:00 GMT. Dry, bright and windy up to observation, feeling cool in the wind. The day stayed very windy with frequent gusts near to gale force. There were bright and sunny spells and a couple sharp showers; these were heavy and blustery during the early evening. Feeling cool, top temperature 14.0c.</t>
  </si>
  <si>
    <t>Mostly cloudy and mild overnight, dry, minimum temperature 12.2c. Cloudy and dry and mild to observation with a few brighter spots developing. Staying mostly cloudy throughout, though there were some brief bright and sunny spells, especially through the afternoon. Feeling warm, the wind was just light easterly.</t>
  </si>
  <si>
    <t>Good clear spells overnight allowed the temperature to fall to 5.8c with 3.1c on the grass.. The day dawned dry and sunny with cloud beginning to bubble up from around 08:00 GMT.  At observation dry with sunny spells. Cloud continued to develop through the morning and in to the afternoon producing showers locally, some heavy. There were further brief bright and sunny spells too.</t>
  </si>
  <si>
    <t>The day dawned clear with sunshine after a clear and chilly night, low 5.1c. Cumulus clouds bubbling up towards observation. Cloud continued to increase through the morning and in to the afternoon, showers broke out across the area during the afternoon with some heavy ones giving a clap of thunder.</t>
  </si>
  <si>
    <t>A clearance arrived before midnight and the temperature fell to 1.0c with –2.9c on the grass, so a widespread ground frost. At observation, clear, frost, icy. The morning through to mid afternoon was mainly sunny, high cloud increased along with lower level cloud by the end of the afternoon making for quite a dull end to the day. The evening and night became very windy with light rain.</t>
  </si>
  <si>
    <t>The cloud and rain cleared around 2am and the temperature fell enough to produce a widespread ground frost. At observation, sunny, though feeling cool in the force 3 southerly wind. There were sunny spells through the morning, though cloud quickly bubbled up, producing the odd light shower by towards lunchtime. The afternoon saw a couple of short moderate showers, with small hail. Top temperature 7.9c. Maximum wind gust, 27mph WSW.</t>
  </si>
  <si>
    <t>A bright start with shallow mist after a cool and clear night, low 6.4c with 4.5c on the grass. At observation, dry with hazy sunny spells. Hazy sunny spells continued through the day, though it became cloudy at times, blotting out the sun for lengthy spells too, though with just a light west to north westerly wind it felt pleasant enough. The evening saw the sky clear and it quickly became chilly.</t>
  </si>
  <si>
    <t>Oct</t>
  </si>
  <si>
    <t>66.2%</t>
  </si>
  <si>
    <t>Staying very mild overnight, misty, just a little light drizzle. Low just 11.5c. The morning to observation has been overcast with mist and fog, visibility, &lt; half a mile. Low cloud and fog  cleared towards lunch time and the day was fine with hazy sunshine, though still quite misty. Very mild indeed and feeling quite pleasant in the sunshine, top temperature 14.3c.</t>
  </si>
  <si>
    <t xml:space="preserve">Clear spells overnight with a continuing force 3-4 southerly wind. Bright with hazy sunny spells to begin with. At observation, bright, but with much high and mid level cloud making the sun very watery. The day remained mostly cloudy with just the odd spot of rain. The evening saw a spell of more prolonged light rain. Feeling rather cool. Maximum wind gust 27 SE. Top temperature 15.9c. </t>
  </si>
  <si>
    <t>Yet another very mild and cloudy night here, low 13.4c. After a cloudy start cloud breaks began to spread from the southwest. At observation bright with sunny spells, warm. Mostly overcast conditions spread in to the area by midday with the occasional spots of light rain and drizzle, these conditions persisted for the rest of the afternoon. Top temperature 18.4c</t>
  </si>
  <si>
    <t>Another sunny start, but still a fresh, at times strong east to north east wind. The day continued with almost unbroken sunshine, but despite this the temperature gradually fell from a maximum of 14.8c around lunchtime to 12c by 18:00 GMT. The north east wind continued strong, gusting past 38mph.</t>
  </si>
  <si>
    <t>Sunny from the word go with unbroken sunshine, very breezy though with north easterly gusts touching gale force at times, feeling chilly in the wind.</t>
  </si>
  <si>
    <t xml:space="preserve">Cloud returned from the east through the night keeping the temperature up. At observation, dry and overcast. The cloud broke and thinned by late morning, giving a sunny afternoon, Breezy. Top temperature 17.6c
</t>
  </si>
  <si>
    <t>There were enough clear spells overnight to allow the temperature to fall low enough for a touch of ground frost. Low 3.3c with –0.3c on the grass. At observation, sunny and warming rapidly. The day stayed mostly sunny, though high cloud made the sun rather hazy at times, warm again, top temperature 19.5c.</t>
  </si>
  <si>
    <t xml:space="preserve">Cloudy and dry overnight, staying warm and humid, low 16.9c.  The morning to observation has been cloudy and dry, though the sun is just breaking through. Staying mostly cloudy through the morning and in to the afternoon with only intermittent hazy sunny spells, though towards late afternoon the cloud became more broken allowing brighter sunny spells, Feeling hot and humid, top temperature 27.6c. </t>
  </si>
  <si>
    <t>Clear after 20:00 GMT last night and the WNW wind fell fresh. Low 2.5c with –1.0c on the grass. At observation, clear and dry. There were sunny spells through the day and a few wintry showers of hail, rain and sleet scattered around. The temperature briefly reached 6.2c during the early afternoon, but was below 4c for the most part of the day. The evening was clear with ground frost setting in quickly.</t>
  </si>
  <si>
    <t>Clear spells gave way to cloud and light rain moving in from the west after midnight. Low before the rain was 1.4c with –2.4c on the grass, so a widespread ground frost. At observation, overcast with light rain, feeling cold and raw in the fresh NW wind. Brighter conditions arrived from the west around 11:00 GMT though with the odd light shower around, top temperature 6.5c. A clear evening followed with ground frost forming.</t>
  </si>
  <si>
    <t>Clear spells overnight and dry. Bright with sunny spells to observation, though with cloud bubbling producing showers locally.  There were some good sunny spells through the day, and it did feel pleasant, though there were also a few showers scattered around the area, this station only saw just a short light shower during the mid afternoon period. After dark, it quickly became chilly under clear sky.</t>
  </si>
  <si>
    <t xml:space="preserve">Daily Weather data for Stanton Station: SOUTH DERBYSHIRE (near Burton upon Trent.)  Lat. 52°46'N Long. 1°36'W  Ht. 74m A.M.S.L.Grid Ref: SK 26500 </t>
  </si>
  <si>
    <t>The ground is so parched here due to the lack of significant rain over the last few weeks, and indeed most of this summer. Dry with variable cloud overnight, low 10.3c. Dry and bright with sunny spells so far this morning., feeling warm. There were further good sunny spells through the morning and in to the early afternoon. By mid afternoon, large areas of cloud moved in to the area producing showers, some heavy locally, though again this station only managed a light sprinkling. Turning quite breezy with the arrival of the cloud</t>
  </si>
  <si>
    <t>February</t>
  </si>
  <si>
    <t>March</t>
  </si>
  <si>
    <t>April</t>
  </si>
  <si>
    <t>June</t>
  </si>
  <si>
    <t>A cloudy and damp start after a little light rain overnight. At observation, dull with the odd spot of light rain. The morning early afternoon stayed cloudy with the odd short light shower. By mid afternoon there were some bright and brief sunny spells. Again the wind stayed light throughout.</t>
  </si>
  <si>
    <t>Extremely mild overnight, mostly cloudy with a little drizzle. Low 11.6c. At observation, some cloud breaks, dry, breezy and very mild. The rest of the day was dry with bright spells, top temperature 13.2c.</t>
  </si>
  <si>
    <t>Staying dry overnight with variable cloud. A bright start with sunny spells, but a sheet of Stratocumulus spread in from the north west around 06:30 GMT. The cloud began to break close to observation allowing further sunny spells. Good spells of sunshine developed through the morning. The afternoon saw unbroken sunshine from a clear blue sky. Feeling very pleasant, top 21.9c.</t>
  </si>
  <si>
    <t>The night has been mild, cloudy and dry. At observation, bright and mild with sunny spells. The cloud broke at times to allow sunny spells, feeling quite warm, top temperature 16.9c.</t>
  </si>
  <si>
    <t>The night has fine with clear spells. Sunny up to observation, hazy. The day continued with unbroken sunshine, very warm by afternoon, top temperature 20.3c.</t>
  </si>
  <si>
    <t>A bright and sunny start after a clear and chilly night. At observation, dry and sunny, warming quickly.  The day continued dry and warm with good sunny spells.</t>
  </si>
  <si>
    <t>Freezing Fog</t>
  </si>
  <si>
    <t>Dry with patchy cloud overnight, staying breezy. So far the morning has seen sunny spells, though cumulus clouds are building and spreading out in to sheets of Stratocumulus making it rather cloudy by observation. The rest of the day remained dry with sunny spells, feeling cool in a brisk westerly wind.</t>
  </si>
  <si>
    <t>Staying  cloudy overnight, low 4.6c.  Overcast and dry to observation. The stayed overcast, less mild, even feeling cool at times, top temperature to 18:00 GMT = 7.4c. Maximum wind gust 13.5 ESE.</t>
  </si>
  <si>
    <t>Dry overnight with variable cloud, mild, low 11.6c. Cloudy and dry with brighter spells up to observation. The morning continued mostly overcast, light rain set in around lunch time, this became moderate for a short time before a clearance arrived around mid afternoon, feeling fresher with the brighter weather.</t>
  </si>
  <si>
    <t>ENE</t>
  </si>
  <si>
    <t>Showers moved away last night and there were good clear spells. Staying windy though with westerly gusts to 30 mph. Low 1.8c with –1.5c on the grass, so a slight ground frost. At observation, mostly cloudy, dry, breezy. Rather cloudy for the most part, though there were some brief bright and sunny spells during the afternoon, there were also a couple of light showers scattered around. Mild top temperature to 18:00 GMT 7.8c.</t>
  </si>
  <si>
    <t>Cloud increased more quickly than expected overnight, so not as cold as expected. Low –0.2c with –2.1c on the grass. Moderate sleet arrived here around 07:30 GMT. At observation, moderate sleet, 90/ 10 in favour of snow, settling to around 0.3cm of slush, very icy. Temperature is 0.5c. Sleet and snow continued until late morning giving further slight very wet accumulations. The afternoon became foggy with light rain and drizzle. Top temperature to 18:00 GMT 3.0c. Maximum wind gust, 23 mph E.</t>
  </si>
  <si>
    <t>4-5</t>
  </si>
  <si>
    <t>WSW</t>
  </si>
  <si>
    <t>6-7</t>
  </si>
  <si>
    <t>Showers in the area cleared overnight leaving a few clear spells. Breezy and bright with sunny spells so far this morning.  The morning and early afternoon continued bright with further sunny spells, cloud built up further by mid afternoon with heavy showers with thunder breaking out in the area. The showers continued in to the evening. Breezy and feeling cool throughout.</t>
  </si>
  <si>
    <t>The night has been dry and escaping a ground frost. At observation, bright and dry with hazy sunshine, much high cloud moving in from the west. Cloud increased further through the morning with showers breaking out by lunch time. By mid afternoon brighter weather returned with good sunny spells, though it became noticeably cooler, with fresh to strong westerly winds.</t>
  </si>
  <si>
    <t>NOV</t>
  </si>
  <si>
    <t>DEC</t>
  </si>
  <si>
    <t>AVERAGE</t>
  </si>
  <si>
    <t>CET</t>
  </si>
  <si>
    <t>CET From 1900 to Present. (Met Office Hadley)</t>
  </si>
  <si>
    <t>0 above average</t>
  </si>
  <si>
    <t>Rainfall</t>
  </si>
  <si>
    <t>Max</t>
  </si>
  <si>
    <t>Min</t>
  </si>
  <si>
    <t>mm</t>
  </si>
  <si>
    <r>
      <t>Stanton</t>
    </r>
    <r>
      <rPr>
        <b/>
        <i/>
        <u val="single"/>
        <sz val="10"/>
        <rFont val="Arial"/>
        <family val="2"/>
      </rPr>
      <t xml:space="preserve"> </t>
    </r>
    <r>
      <rPr>
        <b/>
        <i/>
        <u val="single"/>
        <sz val="10"/>
        <color indexed="23"/>
        <rFont val="Arial"/>
        <family val="2"/>
      </rPr>
      <t>Rosliston</t>
    </r>
    <r>
      <rPr>
        <b/>
        <u val="single"/>
        <sz val="10"/>
        <rFont val="Arial"/>
        <family val="2"/>
      </rPr>
      <t xml:space="preserve"> temperature and rainfall: (long term averages)</t>
    </r>
  </si>
  <si>
    <t>average max</t>
  </si>
  <si>
    <t>average min</t>
  </si>
  <si>
    <t>Year:2011</t>
  </si>
  <si>
    <t>Snow Falling</t>
  </si>
  <si>
    <t>A clear start overnight allowed the temperature to fall low enough for a widespread ground frost to develop. Cloud and an increasing wind after midnight lifted the temperature to 3.4c by dawn. At observation, overcast, feeling cool in the force 4-5 easterly wind. Light spots  rain set in soon after observation, making for a damp and cool day. Light rain continued in to the evening.</t>
  </si>
  <si>
    <t>There was a short spell of light to moderate rain through the early hours, this had cleared by 05:00 GMT. The morning to observation has been bright with sunny spells. The day remained bright with sunny spells and the odd light shower. Mild yet again, top temperature 9.9c. The evening turned clear and chilly.</t>
  </si>
  <si>
    <t>Showers cleared after midnight with clear spells developing. The day dawned bright and chilly with shallow fog over the near by fields. Low 3.8c, with –0.3c on the grass, so just a touch of ground frost here.  While out on my early run, it felt noticeably colder at the bottom of the Trent Valley where there was patchy ice and frost on the paths.  The day saw sunny spells and a few heavy showers in the area, though none were noted at this station.</t>
  </si>
  <si>
    <t>Cloudy and dry overnight, turning very mild with the temperature reaching  13.0c  by the early hours, the maximum for the 24 hour period ending at 09:00. Overcast and dry to observation, breezy. The day continued, windy, very mild, overcast and dull for the most part with intermittent light drizzle. The late afternoon and in to the early evening saw a moderate to heavy squally shower move through the location. Maximum wind gust 35.5 NW</t>
  </si>
  <si>
    <t>Rather cloudy conditions and still a surprisingly persistent fresh north-easterly wind gusting to 25mph overnight. Low –1.2c with –4.0c on the grass. Note air is very dry and mixed, so no hoar frost visible, but there has been a penetrating black frost, thick ice on pond and ground frozen. The day continued to feel very cold with still that stiff easterly wind, Sunny though, Top temperature 2.0c. Maximum wind gust 25mph NE.</t>
  </si>
  <si>
    <t>The night has been cloudy and mild. The cloud cleared away shortly after dawn and the morning has been sunny and warm up to observation. Cloud bubbled up enough to produce some showers locally, but none were noted at this location. Warm again in the sunny spells.</t>
  </si>
  <si>
    <t>Cold with moderate to severe frost, initially overnight, though cloudy conditions spread in to the area around midnight moderating the temperature. Low –4.4c with –6.1c on the grass.  Rather cloudy for the most part with only brighter spells, cold, top temperature 0.9c. Maximum wind gust. 20 mph ENE.</t>
  </si>
  <si>
    <t>NNW</t>
  </si>
  <si>
    <t>Breezy, but not as windy as yesterday. Some bright or sunny spells in the morning.</t>
  </si>
  <si>
    <t xml:space="preserve">The night has been overcast dry and mild. Cloudy and dry to observation. Mostly cloudy conditions prevailed through the day, though there was a brief sunny interlude in the around mid afternoon and the temperature climbed to 22.1c. </t>
  </si>
  <si>
    <t>After a very mild and cloudy night, low 15.6c, the day dawned cloudy and warm. Stratocumulus cloud began to thin and break through the morning. At observation sunny spells, feeling very warm.  The continued fine with long spells of sunshine, hot by afternoon, 28.6c, the hottest day of he year so far.</t>
  </si>
  <si>
    <t>Rain cleared shortly after midnight and it turned chilly for July, low 6.0c with 4.0c on the grass. The day dawned with shallow mist and fog patches over the near by fields, though this was burned off quickly in the sunshine.  Sunny spells through the morning, though becoming increasingly hazy as a sheet of Cirrostratus advanced from the north east towards observation. Weak sunny spells continued through the morning, though by early afternoon it became rather dull for a short time before broken skies returned by mid afternoon allowing for further sunny spells. Breezy, feeling cool at times.</t>
  </si>
  <si>
    <t>Clear overnight with a touch of ground frost. At observation, dry with hazy sunshine. The morning saw hazy sunny spells with increasing cloud. The afternoon saw showers breaking out with the odd clap of thunder, though rainfall in this location was only light.</t>
  </si>
  <si>
    <t>Light rain overnight and through the early hours, turning much milder with the maximum temperature of 10.8c for the 24 hour period being reached around 04:00 GMT, breezy. At observation, dry, clear spells, though low level cloud increasing from the west. There were continued sunny spells through the day, turning quite mild with the temperature wise, 10.0c, though it felt quite chilly in the fresh, at times strong westerly wind.</t>
  </si>
  <si>
    <t>Dry and fine overnight with clear spells, low 9.7c. Bright with sunny spells up to observation. The late morning and in to the afternoon saw more cloud developing with the odd sharp shower in the area, though this location only saw a very brief few spots of heavy rain leaving only a trace. Still quite warm to begin with, though cooling off as the afternoon progressed.</t>
  </si>
  <si>
    <t>After a spell of moderate rain last evening the night remained mostly cloudy.  Bright and sunny spells developing towards observation. There was a good deal of cloud through the day with showers breaking out, though again this location only saw a few light spots of rain. Feeling rather cool in the brisk westerly wind.</t>
  </si>
  <si>
    <t>The night has stayed foggy with drizzle. At observation, overcast, fog reduced to mist, suns disc just visible through Stratus layer. By the end of the morning the mist, fog and low cloud thinned briefly to allow a few fleeting glimpse of the sun and the temperature responded and reached the dizzy heights of 11c, before falling again by early afternoon to around 9c as the cloud rolled back in.</t>
  </si>
  <si>
    <t>Clear spells allowed the temperature to dip to 1.0c with –2.5c on the grass before cloud and an increasing southerly wind spread to the area after 01:00 GMT. At observation, overcast, mild, there has been some light rain within the last hour. The temperature 8.1c, the max for the 24 hour period ending at 09:00 GMT. A cloudy and windy day followed with drizzle, briefly very mild with the temperature reaching 12.8c. The late afternoon and in to the early evening saw a spell of moderate rain with very gusty westerly winds and a falling temperature. A clearance reached the area around 20:00 GMT and the wind fell fresh WNW. Top wind speed 40.5mph W.</t>
  </si>
  <si>
    <t>A sunny start after a clear and chilly night for July, low 6.2c with 4.0c on the grass. The morning warmed quickly in good sunny spells, the afternoon saw continued sunny spells and it turned very warm, top temperature 24.4c.</t>
  </si>
  <si>
    <t>There were a few clear spells overnight, though low cloud once again moved in from the east preventing the screen temperature from falling below 0.5c, though there was a widespread ground frost. grass low –3.9c. At observation, dry and overcast, feeling cold in the force 3-4 NE wind. Cloudy conditions persisted in this location, though there were some sunny spells over the south of the area. Cold, top temperature 4.1c. Maximum wind gust 18mph ENE.</t>
  </si>
  <si>
    <t>Dry with a few clear spells overnight, low 9.3c. Dry and bright with sunny spells so far this morning. The day continued with bright and sunny spells, though by mid afternoon there was more cloud around, so only bright spells. Feeling warm, top temperature, 20.3c.</t>
  </si>
  <si>
    <t>Variable cloud overnight and a few light showers scattered around. Mild, low 10.1c. Mostly cloudy to observation, damp. The day stayed cloudy and dry with just the occasional brighter spell. Mild once more, top temperature 13.1c.</t>
  </si>
  <si>
    <t>Mild, cloudy and breezy overnight. At observation, overcast and dry. Most cloudy though dry conditions persisted in to the afternoon. By mid afternoon the cloud began to break allowing a few sunny spells. Very mild though breezy once again, top temperature 16.4c.</t>
  </si>
  <si>
    <t>Day</t>
  </si>
  <si>
    <t>Date</t>
  </si>
  <si>
    <t>Comments</t>
  </si>
  <si>
    <t>Max Temp c</t>
  </si>
  <si>
    <t>Snow Depth cm</t>
  </si>
  <si>
    <t>Daily Rain mm</t>
  </si>
  <si>
    <t>Barometer
Pressure mb 09:00</t>
  </si>
  <si>
    <t>Wet</t>
  </si>
  <si>
    <t>Cloudy and breezy overnight with only the odd spot of rain. More continuous light  rain arrived here around 07:45 GMT. Showers formed locally through the morning and in to the afternoon with heavy downpours. The late afternoon saw brighter conditions with a few sunny spells, turning breezy.</t>
  </si>
  <si>
    <t>Cloudy and mild overnight. A little light rain and drizzle set in after midnight. The day dawned damp and mild with intermittent light rain. The morning to observation has seen further intermittent light rain. There were further outbreaks of rain, with short moderate bursts, especially during the early afternoon. The mid afternoon period saw brighter weather reach the area from the south.</t>
  </si>
  <si>
    <t xml:space="preserve">Cloudy and mild overnight. The day dawned cloudy with showers scattered throughout the area.  After a moderate  shower here just after the observation it became brighter with a few sunny spells. Further showers developed through the morning and in to the afternoon with some heavy ones scattered.  There were further sunny spells too, but the blustery west to north west wind made for an uncomfortable feel at times. </t>
  </si>
  <si>
    <t>Windy and cool, with a lot of cloud through the day some one or two showers.</t>
  </si>
  <si>
    <t>Windy overnight with gusts to almost gale force, a few light showers continuing also, mild. At observation, dry, windy and bright. The day continued with sunny spells, and just the odd brief light shower, but it was very windy with gusts up to 49 mph. Mild though, top temperature 13.0c.</t>
  </si>
  <si>
    <t>Another windy, though dry and very mild night. The morning saw some strong southerly gusts  past 56mph, also very mild with the help of a little sunshine by lunch time. Maximum temperature 12.4c, though cooling off a little by mid afternoon.</t>
  </si>
  <si>
    <t>The night has been cloudy and as a result milder than recent nights. At observation, overcast and dry. A mainly cloudy day followed with a few bright spells. Dry.</t>
  </si>
  <si>
    <t>Very mild and dry over night, though windy. There were a few brighter spells through the morning. The afternoon saw thicker cloud and outbreaks of mainly light rain, windy, maximum gust 33mph SW. Top temperature a very mild 12.4c.</t>
  </si>
  <si>
    <t>The night turned clear and cool, low 5.7c with 4.0c on the grass. The morning to observation has been dry and sunny, warming rapidly. The continued dry and fine with sunny spells, especially from mid afternoon when the sky cleared completely allowing prolonged sunshine, feeling warm, top temperature 21.9c. Clear for a time after dark, with variable cloud later.</t>
  </si>
  <si>
    <t>1971-2000 CET Average (Hadley)</t>
  </si>
  <si>
    <t>Stanton mean</t>
  </si>
  <si>
    <t>Difference from CET average (Stanton)</t>
  </si>
  <si>
    <t>Stant average</t>
  </si>
  <si>
    <t>Difference from average (Stanton)</t>
  </si>
  <si>
    <t>2009 Difference from CET average (Philip Eden</t>
  </si>
  <si>
    <t>January</t>
  </si>
  <si>
    <t xml:space="preserve">After an initial ground frost, the evening and night turned cloudy, though stayed dry. At observation, overcast and dry. A mostly cloudy day followed with just a few brief brighter spells through the afternoon, ironically a light shower occurred during a brief sunny spell. </t>
  </si>
  <si>
    <t>Clear overnight, though with a continuing fresh westerly wind. Bright with sunny spells up to observation, breezy. The day continued dry with sunny spells, still very breezy. Pleasant out of the wind.</t>
  </si>
  <si>
    <t>Total gnd frosts</t>
  </si>
  <si>
    <t>Frosts at 09:00</t>
  </si>
  <si>
    <t>Total Rain days</t>
  </si>
  <si>
    <t>1mm or more</t>
  </si>
  <si>
    <t xml:space="preserve">Cloudy overnight with some light rain towards dawn. The cloud began to thin a little towards the observation allowing bright spells. Showers develop across the area and here through the morning and in to the afternoon, some were heavy giving a crack of thunder. The showers cleared away during the evening.
</t>
  </si>
  <si>
    <t xml:space="preserve">Cloudy and windy with a spell of light to moderate rain overnight.  The strong southerly wind dropped out completely for a an hour or so from around 05:00 GMT, then picked up strong from the WNW just before 7am and the temperature started falling from a high of 7c overnight to 5.2c at observation. The temperature continued to fall after the observation and stuck around 4.8c until early afternoon when the sun lifted the temperature one again 6.0c, which was the maximum up to 18:00 GMT. Windy with NW gusts to near gale force, 39 mph. </t>
  </si>
  <si>
    <t>Slight air frost which formed early last night, cleared as cloud and moderate rain moved in after midnight leaving, 7.0mm. A cloudy dat followed with the odd spot of rain now and again, very mild, top temperature 11.6c. Maximum wind gust, 20 mph, SE.</t>
  </si>
  <si>
    <t>SSW</t>
  </si>
  <si>
    <t>Another very warm and humid night with the temperature not dropping below 16.6c.  The morning has been rather cloudy, though with good breaks developing towards observation allowing very warm sunny spells. There were further sunny spells through the day, feeling hot with the temperature reaching 25.8c.</t>
  </si>
  <si>
    <t xml:space="preserve">Windy overnight with showers, producing 4.6mm, milder than of late. Bright and brief sunny spells to observation, windy with southwest gusts up to 38 mph. The day continued very windy with gusts past gale force and the odd short shower, bright though with some good sunny spells also. </t>
  </si>
  <si>
    <t>Cloudy and dry through the night. The morning to observation has been overcast. Staying dry, but mainly cloudy through the day, though there were longer brighter spells today. Top temperature 17.7c. The wind was very light throughout. The evening turned cool under more broken cloud.</t>
  </si>
  <si>
    <t>The night has been dry and mostly clear. Mist formed over the near by fields during the early hours. The morning has been sunny though conditions are very hazy, visibility &lt; 1mile. Feeling warm. The day became warm with unbroken sunshine all be it rather hazy. Top temperature, 21.9c.</t>
  </si>
  <si>
    <t>Another mostly cloudy and dry night with a touch of ground frost. Low 2.2c with –0.4c on the grass. At observation, cloudy, feeling cold in the moderate NE wind. The cloud gradually thinned through the late morning and by afternoon the were a few sunny spells. Still feeling cold though, top temperature 6.3c. Maximum wind gust, 18 mph E.</t>
  </si>
  <si>
    <t>Very cold overnight with a moderate to severe frost and dense freezing fog. Low –4.9c with –8.0c on the grass. At observation, shallow thick freezing fog, clear sky visible overhead. The fog slowly cleared to a sunny day, though very cold with thick frost persisting in shaded area. Top temperature 1.9c.</t>
  </si>
  <si>
    <t>Windy with strong westerly gusts overnight, though very mild with the temperature rising to 13.4c by the early hours. A spell of light rain spread in from the west around 07:15 GMT this cleared by 08:00GMT. At observation, bright with a light shower falling, windy. There were sunny spells through the day with the odd light shower scattered around. The temperature slowly fell from its maximum value of 10.0c at 09:00 GMT to around 8c by the end of the afternoon. The westerly wind gradually died down. The evening and night saw a clear sky, turning chilly with ground frost forming by mid evening.</t>
  </si>
  <si>
    <t xml:space="preserve">Mainly cloudy conditions overnight just prevented an air frost forming, low 0.1c,  though there has been a widespread ground frost, grass low –1.5c.  The cloud was stubborn and stuck all day, so no sunshine. High, 2.3c. </t>
  </si>
  <si>
    <t>2011 Difference from CET average (Hadley)</t>
  </si>
  <si>
    <t>2011 Hadley CET</t>
  </si>
  <si>
    <t>Stanton 2011</t>
  </si>
  <si>
    <t>2010 Philip Eden CET after Gordon Manley</t>
  </si>
  <si>
    <t>Staying fine and clear overnight with a light to moderate south easterly wind, mild, overnight low 13.0c. Sunny and clear up to observation, warming rapidly. The day continued with wall to wall sunshine, very warm indeed for late September, top temperature 25.5c. The wind was moderate to fresh ESE. Top speed 27 mph.</t>
  </si>
  <si>
    <t>Cloudy patches and a continuing light westerly breeze hasn’t prevented a slight air frost from forming. Low –1.2c with –3.9c on the grass. At observation, bright and frosty. A mainly sunny day followed with just a few patches of high cloud. Top temperature 6.7c.</t>
  </si>
  <si>
    <t>The night has been fine and dry with patchy cloud drifting over the area., low 10.5c. Cloudy up to towards the observation, though the cloud began to thin and break rapidly around 08:30GMT. Feeling very warm already. The day continued fine and very warm with long sunny periods.</t>
  </si>
  <si>
    <t>Rain cleared around midnight and the sky cleared allowing the temperature to fall to -0.1c with –3.8c on the grass, so a widespread ground frost and a touch of air frost. At observation, sunny and clear, ground frost.  Cloud increased to overcast by late morning and the afternoon became quite dull for a time with rain threatening, though there was none in this location. Top temperature 6.5c. Maximum wind gust 19mph NE.</t>
  </si>
  <si>
    <t>The night has been dry, cloudy and mild. Staying cloudy throughout, dry with bright spells.</t>
  </si>
  <si>
    <t>Bright with sunny spells to observation. Cloud bubbled up through the day, enough to produce a few moderate showers in the vicinity.</t>
  </si>
  <si>
    <t>Clear and quite chilly overnight, low 5.9c with 2.7c on the grass. Sunny from the word go, warming rapidly. The day continued with good sunny spells and turned very warm by afternoon.</t>
  </si>
  <si>
    <t>The night has been dry with clear periods, misty by dawn. Sunny up to observation, still hazy, visibility &lt; 1 mile. The haze gradually cleared through the day. Very warm again with unbroken sunshine. Top temperature 24.2c.</t>
  </si>
  <si>
    <t>November</t>
  </si>
  <si>
    <t>December</t>
  </si>
  <si>
    <t>Annual</t>
  </si>
  <si>
    <t>Clear spells developed overnight and the temperature fell to –2.0c so a widespread slight frost. Cloud increased and so did a north west wind around 05:00 GMT and the frost slowly began to lift. The day saw a few bright spells but there were also frequent rain, sleet and snow showers, feeling cold and raw, top temperature 2.7c.</t>
  </si>
  <si>
    <t>Clear and chilly overnight, just missing a ground frost., grass minimum 0.3c, screen low 2.7c. Sunny from the word go, warming quickly. The day continued with unbroken sunshine, warm again fro mid October, top temperature 16.4c. The wind was mainly light  throughout from the SSE.</t>
  </si>
  <si>
    <t>The night has been mild and cloudy, though dry. The morning to observation has been mainly cloudy with a few bright spells, feeling warm and humid. Mostly cloudy through the day with some sunny spells, though it also became dull at times with rain threatening, but none was noted here. Feeling warm, top temperature 22.1c. The evening continued overcast with just the odd spot of light rain.</t>
  </si>
  <si>
    <t>Mostly clear overnight with a continued force 2-3 SW wind accompanied by a moderate and penetrating frost, low –3.3c with –5.7c on the grass. At observation, sunny and frosty, though with high cloud increasing.  There were further hazy sunny spells through the day, though cloud increased at times to almost overcast. Top temperature 5.7c. The evening saw clear spells with ground frost setting in.</t>
  </si>
  <si>
    <t>Very windy again overnight with gust past gale force, also exceptionally mild, low just 10.7c.  Mainly cloudy with outbreaks of light rain. Very mild, still very windy, max gust 45mph S.</t>
  </si>
  <si>
    <t>Very wind and again very mild overnight. Another cloudy and very windy day followed with gusts again past gale force.</t>
  </si>
  <si>
    <t xml:space="preserve">Mostly cloudy overnight, this prevented the temperature falling below 7.3c. mostly cloudy up to observation with bright spells and hazy sunny spells. There was a good deal of cloud high and mid level through the morning, though by early afternoon more broken cloud allowed sunny spells. Further showers developed throughout the area, with some heavy, but as on par with the last few days, this location only received a few light spots. </t>
  </si>
  <si>
    <t>The cloud  began to clear before dawn allowing for mist and fog patches to develop, visibility reduced to &lt;100 yds for a short time around dawn. At observation, mostly clear and sunny. Cloud bubbled up through the morning and in to the early afternoon, blotting out the sun for a time, but it remained fine with the sun coming out again later in the afternoon., feeling warm.</t>
  </si>
  <si>
    <t>JUNE</t>
  </si>
  <si>
    <t>JULY</t>
  </si>
  <si>
    <t>AUG</t>
  </si>
  <si>
    <t>SEPT</t>
  </si>
  <si>
    <t>OCT</t>
  </si>
  <si>
    <t>Light to moderate rain through the early hours left 3.2mm. At observation, overcast and damp, mild. There were further outbreaks of light rain and drizzle through the morning and in to the early afternoon. The late afternoon became drier with a few cloud breaks appearing, but came to late for any sunshine. Top temperature 11.3c.</t>
  </si>
  <si>
    <t>Mostly cloudy overnight and this morning with some light showery rain. At observation, brighter with showers in the vicinity. A mainly cloudy and cool day followed with showery bursts of light rain. There were a few brighter spells, allowing the temperature to a maximum of 18.5c briefly by early afternoon, though for the most part the temperature was around 15c.</t>
  </si>
  <si>
    <t xml:space="preserve">Ground frost began to lift after midnight as cloud and a southerly wind increased, there were a few spots of rain, but only leaving a trace. The morning to observation has been cloudy, dry and breezy. Light rain set in around lunch time and continued for the rest of the day becoming moderate at times. Mostly very dull throughout. </t>
  </si>
  <si>
    <t>Thick fog developed overnight with visibility down to &lt;100 yards. Low 2.7c with 0.1c on the grass. At observation, thick fog, drizzle. The morning saw the fog slowly lift to low cloud, though it remained misty, but high ground in the area remained foggy. Top temperature to 18:00 GMT = 7.6c.</t>
  </si>
  <si>
    <t>After a dry night and a cloudy start, turning brighter through the morning. At observation, dry and bright with sunny spells. Cloud increased further through the morning to overcast threatening showers by early afternoon, though none were noted here. The afternoon remained mostly cloudy though dry.</t>
  </si>
  <si>
    <t>Windy mild and overcast, damp after a little light rain just before dawn. Very windy, though mild conditions continued through the day with the odd light spot of rain in the wind. Max gust, 40mph SW</t>
  </si>
  <si>
    <t>Cloud conditions moved in to the area overnight. At observation, overcast, feeling cooler in the moderate NE wind. The day continued mostly cloudy, though there were a few brief sunny spells by mid afternoon. Cooler than of late, top temperature 14.8c.</t>
  </si>
  <si>
    <t>Cloudy overnight with a few spots of light rain, more continuous light to moderate rain moved in to the area from the west around dawn. At observation, continuous moderate rain. There was further moderate rain through the morning with the occasional heavy burst. Breezy and feeling cool. The afternoon saw brighter though still breezy conditions spread from the southwest.</t>
  </si>
  <si>
    <t>Staying dry and mild overnight. At observation, quite bright with the suns disc visible through a thick layer of Cirrostratus. Staying cloudy through the day with the odd spot of light rain by mid afternoon. Very mild, top temperature 12.3c.</t>
  </si>
  <si>
    <t>After a cloudy and dry night, the day continued mainly cloudy, interspersed with the odd bright spell, but dull for much of the time, though only the odd spot of light rain was noted. The wind was very light throughout.</t>
  </si>
  <si>
    <t>Cloudy overnight, mild. Rain moderate at times through the early hours. At observation, continuous light to moderate rain. The rain cleared away by late morning and the afternoon saw sunny spells, but also showers developing, some of these were moderate locally. Very mild yet again, top temperature 15.8c.</t>
  </si>
  <si>
    <t>Cloudy and mild overnight with a little light drizzle. At observation, overcast, dry. The day remained mostly cloudy with  a few showers locally, though on a few spots of rain were noted here.  The early evening saw a clearance to brighter conditions with sunny spells. Turning cloudy again towards nightfall.</t>
  </si>
  <si>
    <t>Mainly cloudy and dry overnight, no frost recorded at this location. At observation cloudy, dull, feeling chilly in the moderate NE wind. The day remained mainly cloudy and dry, just a few brief brighter spells. Top temperature 6.9c, Maximum wind gust 17mph NE.</t>
  </si>
  <si>
    <t xml:space="preserve">The showers eventually cleared last evening allowing a few clear spells to develop. The day saw sunny spells, though with a good deal of cloud around at times producing a couple of short light showers. Feeling cool in the fresh north westerly wind. </t>
  </si>
  <si>
    <t>Clear and chilly again overnight, with shallow mist and fog over the near by fields, low 4.1c, again just avoiding a ground frost, grass minimum 0.2c. Clouding over around dawn and staying mainly cloudy through the morning with just bright spells. The afternoon saw the sheet of Stratocumulus break to allow good sunny spells, turning warm once again, maximum temperature 17.1c, the wind was light and variable throughout.</t>
  </si>
  <si>
    <t>Clear for a good part of the night, chilly too, low 7.5c, though cloud and a southerly breeze increased around 3am and the temperature climbed to 11c by 06:00 GMT. The morning to observation has been overcast with the odd spot of rain. Staying mostly cloudy through the day, with just brief sunny spells, turning windy. The afternoon saw a few short light showers. The evening saw a spell of more continuous light rain.</t>
  </si>
  <si>
    <t>The night has been cloudy and mild with light rain. At observation, cloudy, dull and breezy, dry. The morning stayed cloudy and dry. The afternoon gradually brightened up as the cloud layer began to thin. The late afternoon and early evening saw a few sunny spells. Feeling mild despite the fresh SW wind.</t>
  </si>
  <si>
    <t>The night stayed cloudy and dry. A cloudy morning with a short light shower around 07:00 GMT. At observation, overcast and dry. The day remained cloudy with only brief bright spells, there were also a few light drizzly showers. Feeling cool again with the temperature around 14c for much of the time, though a brief bright spells during late afternoon raised the temperature briefly to 15.3c.</t>
  </si>
  <si>
    <t>Mostly cloudy overnight, dry. Milder low 6.0c, though the 24 hour low was lower at 4.0c. Cloudy and dry to observation with bright intervals. The day stayed dry and mostly cloudy with only brief bright spells. Milder, top temperature 13.3c.</t>
  </si>
  <si>
    <t>Turning clear overnight, chilly too with shallow fog and ground frost early on. Low 2.5c with –4.5c on the grass. The morning has been sunny to  observation. The day stayed fine and sunny with only a few cirrus clouds. Mild by afternoon, top temperature 12.9c. The evening stayed clear and quickly became chilly.</t>
  </si>
  <si>
    <t>Clear spells developed overnight, low 10.4c. The morning has been dry and bright with sunny spells, though with a good deal of cloud building towards observation. Mainly cloudy conditions persisted throughout the day with only bright spells, and just the odd brief sunny spell. Staying dry at this station, though a few light showers were scatted around the area. The evening saw the sky clear, quickly turning chilly.</t>
  </si>
  <si>
    <t xml:space="preserve">Cloudy overnight with the odd spot of light rain. At observation, overcast and dry. Bright and sunny spells developed by late morning and continued in to the afternoon, feeling pleasant in the sunshine. The wind light to moderate west north westerly. </t>
  </si>
  <si>
    <t>Cloud cleared after midnight and the temperature fell to –1.3c and –4.0c on the grass, so a widespread slight frost here. At observation, clear with frost on the ground. There were bright spells through the day, though also a good deal of cloud at times threatening a shower, but none was noted at this station. Top temperature to 18:00 GMT = 6.9c. Turning milder during the evening as light rain arrived from the west.</t>
  </si>
  <si>
    <t xml:space="preserve">Cloudy and mild with light rain overnight, clear and cooler conditions spread in to the area from the northeast around dawn. There were a few bright spells, but cloudy conditions spread back to the are by late morning with the odd light shower. After an initial early rise in temperature to 6.3c, it gradually cooled down through the afternoon as the north easterly wind increased. </t>
  </si>
  <si>
    <t>The night has been clear, though not as chilly as recently, no ground frost noted here. At observation, clear and sunny, feeling warm. Another fine and warm day followed with good spells of sunshine, though the late afternoon saw a sheet of Stratocumulus spreading in from the north east.</t>
  </si>
  <si>
    <t>Fine with clear spells overnight. Bright with sunny spells to begin with, clouding over rapidly through the morning with showers breaking out locally, though only a short light shower here so far. The rest of the day stayed bright with sunny spells, though with showers scattered around the area.</t>
  </si>
  <si>
    <t>Breezy but generally quite warm. An off light shower through the day too.</t>
  </si>
  <si>
    <t>Warm, breezy and bright with some sunshine. Feeling quite humid. Brief shower pm.</t>
  </si>
  <si>
    <t>Bright  with sunny spells, but windy. Cloudier later with heavy showers for a time.</t>
  </si>
  <si>
    <t>Csome brightness, but generally cloudier at times and cooler. Rain overnight.</t>
  </si>
  <si>
    <t xml:space="preserve">A few clear spells at first last night allowed the temperature to fall to 7.0c, though cloud increased later and the temperature began to rise through the night and early hours. Staying dry here. The morning to observation has been dry, rather cloudy with bright spells, mild. Low cloud thinned and broke up by late morning allow long spells of hazy sunshine through to late afternoon. Feeling very warm indeed for the late of October, despite a fresh at times strong e wind. Top temperature 18.1c. </t>
  </si>
  <si>
    <t>Overnight, rather cloudy for the most part, though a few cloud breaks for a short time during the early hours  did allow the temperature to dip to 6.3c with 3.1c on the grass. Cloudy and mild to observation, dry. The day stayed overcast, very dull for the most part and becoming increasingly misty and foggy with light drizzle, also turning less mild.</t>
  </si>
  <si>
    <t>Dry and windy with variable cloud overnight, very mild indeed , low 15.1c. Cloudy and dry to observation, still windy. A few bright and sunny spells developed through the morning in an to the early afternoon, before more cloud returned by mid afternoon to make for an overcast end with just a few spots of light rain in the wind. Feeling very mild once again despite the strong westerly wind, maximum gust 42.4mph.</t>
  </si>
  <si>
    <t>Clear overnight with a touch of ground frost. Screen low 2.6c.  Dry with sunny spells up to observation, cumulus clouds bubbling up. The day continued dry with sunny spells, feeling pleasant out of the wind in the sun.</t>
  </si>
  <si>
    <t>Gust Direct.</t>
  </si>
  <si>
    <t>Hail</t>
  </si>
  <si>
    <t>Mostly cloudy and dry overnight. Dry and cloudy up to observation. Sunny spells developed through the morning and in to the afternoon and staying dry. Feeling quite pleasant out of the wind. Turning more cloudy towards the end of the afternoon.</t>
  </si>
  <si>
    <t>Cloudy and dry overnight, low 3.9c with 0.1c on the grass, so just missing a ground frost. At observation, dry and cloudy with a few brighter patches. A cloudy day followed, becoming dull by afternoon. High 7.2c, maximum wind gust 22mph WNW.</t>
  </si>
  <si>
    <t>2-3</t>
  </si>
  <si>
    <t xml:space="preserve">Staying mild, cloudy and misty overnight. At observation, overcast, fog, vis &lt; 400 yds. Staying overcast dull and foggy all day with drizzle. Top temperature 8.7c </t>
  </si>
  <si>
    <t>Cloudy overnight with a few spots of light rain and drizzle. Cloudy this morning through to observation with occasional light rain and drizzle. More continuous and light to moderate rain set in shortly after observation which continued through to early afternoon. The late afternoon saw a spell of brighter weather before more cloud spread over the area from the SW. Cooler than of late, top temperature 19.8c.</t>
  </si>
  <si>
    <t>Cloudy conditions returned during the early hours producing a little light rain. At observation, windy, mild with bright spells, the temperature is already at 13c, which is also the 24 hour maximum ending at 09:00 GMT. The morning and afternoon saw sunny spells, rather warm, though windy with SW gusts to gale force.</t>
  </si>
  <si>
    <t>A spell of light to moderate rain last evening left 5.8mm. The day dawned dry, partly cloudy and bright. Clouding over towards observation with jus bright spells. The day saw bright and sunny spells, though a few showers broke out locally, though most were light and only the spot of rain was observed here.</t>
  </si>
  <si>
    <t>Apart from a few spots of light rain last evening, the night stayed largely dry, cloudy and warm, low 15.3c. The cloud began to clear around 07:30 GMT allowing bright and sunny spells to develop through the morning to observation. A warm and mainly sunny morning followed, though by mid afternoon, cloud increased to overcast with showers threatening, though none fell at this station. The cloud cleared away once more during the early part of the evening.</t>
  </si>
  <si>
    <t>After the temperature fell to –2.8c with –6.4c on the grass producing a moderate frost, overcast conditions spread in to the area from the west  around 02:00 GMT lifting the temperature and the frost. A little light rain was also noted. At observation, overcast and damp, ground still hard from last nights frost. Rain set in shortly after mid morning, and continued in to the afternoon, this was mostly light, though turned moderate at times, feeling cold and raw with the temperature around 3 to 4c for the most part. The late afternoon saw the rain clear away. Clear spells followed in the evening, feeling milder by then.</t>
  </si>
  <si>
    <t>Cloudy conditions prevented the temperature from falling below –2.1c overnight. At observation, cloudy with few brighter patches, frosty. Another rather cloudy day followed, though there were a few brief sunny spells during the early afternoon, and the temperature climbed to 3.5c.</t>
  </si>
  <si>
    <t>drought</t>
  </si>
  <si>
    <t>Clear spells overnight allowed the temperature to fall to 2.6c with -0.7c on the grass, so a widespread ground frost. Becoming misty with low cloud around dawn. Staying mostly cloudy, very mild, top temperature 9.8c. Maximum wind gust 29mph SSE.</t>
  </si>
  <si>
    <t>The night has been clear and very cold with severe frost, low –7.0c with –10.4c on the grass. Around dawn a sheet of low Stratus moved over the area. At observation, very cold and cloudy, severe frost. Cloudy conditions prevailed fro most of the morning. The afternoon became brighter will sunny spells. Cold, top temperature 2.1c up to 18:00hrs. Maximum wind gust 13.3mph SW.</t>
  </si>
  <si>
    <t>A continuing force 5 north easterly wind overnight gusting to 32mph and cloud cover has prevented an air frost, low 0.4c, with 0.4c on the grass. At observation, overcast and feeling bitter in the strong NE wind. Cloudy, cold and raw conditions persisted with a strong easterly wind producing sub-zero wind chill. The odd snow grain was observed. Top temperature 1.9c, maximum wind gust 32mph East</t>
  </si>
  <si>
    <t>Cloudy though mostly dry overnight. Bright and sunny spells developing through the morning to observation. There were further sunny spells through the morning and in to the early afternoon. By mid afternoon overcast conditions reached the area producing a little showery light rain.</t>
  </si>
  <si>
    <t>Clear for a time last night and the temperature fell to 2.8c with another widespread ground frost forming. Low 2.8c with –3.6c on the grass. Cloud increased from around 02:00 GMT and the temperature recovered to 7.9c by dawn. Bright with hazy sunny spells to observation. Cloud increased by late morning and produced  showers which continued through the afternoon and in to the evening. Some were moderate. Mild temperature wise, though feeling cool in the brisk sw wind.</t>
  </si>
  <si>
    <t>Clear spells overnight. Low 8.3c. Sunny spells through the morning, cloud increasing towards observation with showers in the locality. The day continued with sunny spells with showers with  some heavy in the vicinity with thunder. Feeling pleasant in the sunshine and out of the wind.</t>
  </si>
  <si>
    <t>4</t>
  </si>
  <si>
    <t>There were light  showers overnight, though becoming very mild with the temperature rising to 15.7c through the early hours, higher than any time during daylight yesterday. Overcast through the morning to observation, mild, damp. The cloud began to break by the end of the morning to allow sunny spells which continued to around mid afternoon when more cloud moved in to the area from the south west, feeling quite warm in the sun, top temperature 19.8c.</t>
  </si>
  <si>
    <t>Variable cloud overnight produced the odd light shower, though only enough to leave a trace. Mostly cloudy up to observation, dry. Staying overcast through the day with only bright spells. Becoming increasingly windy from the South with gusts past 32mph. There was also the odd spot of light rain in the wind. Cooler than of late, though still on the mild side for October, top temperature 14.0c. There was a spell of more continuous light to moderate rain from the mid to late evening period.</t>
  </si>
  <si>
    <t>Cloudy and mild for the most part of the night, though a clearing sky around 3 am allowed the temperature to fall low enough for a touch of ground frost. Low 4.3c, with –0.4c on the grass. At observation, dry and sunny, mild. The day continued fine with sunny spells, though the afternoon saw more cloud at times, though still rather warm and pleasant, top temperature 17.6c.</t>
  </si>
  <si>
    <t>Drizzle died out overnight as drier air arrived from the southeast. The morning has been dry and mild, a few cloud breaks began to appear for a short while, but it had become overcast again by observation. Cloudy again for the most part, but there were some short brighter spells, even a very brief glimpse of the sun. The early evening saw a light shower, producing just a few spots. Mild top temperature 12.8c.</t>
  </si>
  <si>
    <t>Clear overnight and less windy, though still enough wind to prevent a frost, low 2.5c, with 0.8c on the grass. A dry and bright day followed with sunny spells. Top temperature 10.7c. Maximum wind gust 28mph SW.</t>
  </si>
  <si>
    <t>Another chilly night, low 5.0c, with 2.6c on the grass. Shallow mist and fog patches on the near by fields cleared quickly with the sunny start. At observation, sunny spells, cumulus cloud bubbling up. The day stayed dry and bright with sunny spells, feeling pleasant with just a light west to northwest wind. The evening continued fine with just thin wisps of cirrus, this producing a fine example of a rare atmospheric spectacle called a circumzenithal arc, or an upside rainbow. See pic below which I took around 7pm last night.</t>
  </si>
  <si>
    <t>It has been another cloudy night, though no air frost, the temperature dropped to –1.5c on the grass, so a widespread ground frost noted. At observation, overcast, dull and feeling raw cold in the moderate east wind. Staying cloudy through the morning, turning bright towards lunchtime. The afternoon was sunny. Top temperature 7.3c.</t>
  </si>
  <si>
    <t>Turning dry overnight, quite breezy at times. The morning to observation has been breezy, party cloudy with bright spells, feeling cool. Showers in the vicinity. The morning saw a couple of sharp showers before clearer weather with a few sunny spells by afternoon, blustery and feeling cool, maximum wind gust 30.5mph SW. Top temperature 18.4c.</t>
  </si>
  <si>
    <t>Cloudy and mild overnight with light rain. At observation, overcast, light rain. Outbreaks of light rain and drizzle continued through the morning and in to the early afternoon. Staying mostly dull with little brightness. Mild though, top temperature, 7.8c.</t>
  </si>
  <si>
    <t>Cloudy overnight with the odd light shower. Clearer weather spread to the area from the south west around 05:00 GMT. The morning to observation has been bright with sunny spells. The day continued dry with sunny spells, though it became rather cloudy by the end of the afternoon. The evening saw a clearing sky.</t>
  </si>
  <si>
    <t>The night has been cold and clear with a slight air frost noted, low –0.5c with –3.8c on the grass. At observation, sunny, warming quickly. The day stared sunny and dry, feeling pleasantly warm despite a moderate easterly wind.</t>
  </si>
  <si>
    <t>Clear spells overnight, leading to a clear and sunny start.  Sunny spells continuing through to observation, just a few cumulus humilis and a thin vale of cirrostratus in the western sky. Staying dry, fine with bright and sunny spells throughout the day, feeling warm.</t>
  </si>
  <si>
    <t xml:space="preserve">The night has been breezy and dry, though very mild. At observation, overcast with a few spots of rain. The morning stayed cloudy and breezy. The afternoon saw a brighter sky with sunny spells. </t>
  </si>
  <si>
    <t>1-2</t>
  </si>
  <si>
    <t>Cloudy and mild with light showery rain for a time overnight. A clearance reached the area through the early hours. Low 4.9c. At observation, partly cloudy, bright. The day stayed dry with hazy sunny spells, top temperature 8.1c. The evening was rather cloudy and dry.</t>
  </si>
  <si>
    <t>A few breaks in the cloud through the early hours allowed the temperature to fall low enough for a ground frost. Low 1.5c with –0.7c on the grass.  At observation, overcast and dry, suns disc just visible through high cloud. The late morning saw the cloud move away to allow good sunny spells. Top temperature 11.3c, feeling pleasant in the sun.</t>
  </si>
  <si>
    <t>There were clear spells for a time last night, though it turned cloudy soon after midnight, staying dry. The morning so far has been overcast and dry. Overcast conditions remained through the morning with the odd spot of rain. Around noon the cloud began to break allowing sunny spells, feeling warm for a time, before more cloud bubbled up by mid to late afternoon with moderate to heavy showers breaking out across the area. The showers continued in to the evening, turning much cooler.</t>
  </si>
  <si>
    <t>Light to moderate rain through the early hours produced 6.6mm. Mild, night low 13.3c. The morning to observation has been cloudy with drizzle, though a few brighter patches appearing now, drizzle stopped.  By late morning the cloud began to thin and break allowing sunny spells which continued in to the afternoon, turning warm indeed for the end of October, top temperature 16.8c.</t>
  </si>
  <si>
    <t>Variable cloud overnight and a continuing ESE breeze so not as cool, low 10.1c. The morning dawned cloudy and dry. The cloud began to thin towards observation allowing bright and sunny spells. The morning was dry and saw good sunny spells develop, the afternoon continued dry with further sunny spells, though rather a lot of cloud at times threatening showers, but none were noted here. Warm, top temperature 23.2c.</t>
  </si>
  <si>
    <t>Humidity</t>
  </si>
  <si>
    <t>Overnight: Very windy with moderate to heavy showers, maximum wind gust 40mph SSW around 21:00 GMT, turning mild for a short while though. A clearance reached here around 5am. At observation, mostly clear, cool and breezy. There were sunny spells through the day and it remained dry, the temperature briefly reached 5.9c though was a degree or so lower for the most part. Feeling chilly in the fresh to strong westerly wind.</t>
  </si>
  <si>
    <t>Bright but windy, with some fairly strong gusts at times. Feeling pleasant out of the wind.</t>
  </si>
  <si>
    <t>Clear spells overnight, low 5.0c. Dry with sunny spells up to observation, cumulus bubbling up rapidly. Showers broke out once again throughout the area, but yet again this location missed them, apart from a few light spots, which only left a trace. Feeling pleasant in the sunshine.</t>
  </si>
  <si>
    <t>July</t>
  </si>
  <si>
    <t>August</t>
  </si>
  <si>
    <t>September</t>
  </si>
  <si>
    <t>October</t>
  </si>
  <si>
    <t>Clear conditions up until midnight last night allowed the temperature to fall to –1.4c with –5.1c on the grass. The frost cleared during the early hours as cloud thickened and the wind picked up from the south. At observation, cloudy, windy and dry. Cloudy conditions persisted with a few spots of rain, though a few brighter spells occurred at times. Windy with south easterly gusts up to 37mph, much milder though, top temperature, 7.4c.</t>
  </si>
  <si>
    <t>3-4</t>
  </si>
  <si>
    <t>Low cloud cleared quickly this morning allowing for a sunny start, very breezy though with the north east wind making for a chill feel. The day continued sunny, though it felt distinctly chilly in the fresh at time strong north easterly wind.</t>
  </si>
  <si>
    <t>After a cool and clear night with a low of 5.3c and 2.8c on the grass, the day dawned sunny. Cloud began to bubble up from 07:00 GMT. The morning and afternoon saw further sunny spells though showers broke out across the area, though none were noted at this location.</t>
  </si>
  <si>
    <t>Total air frosts</t>
  </si>
  <si>
    <t>Ice days</t>
  </si>
  <si>
    <t>Annual mean</t>
  </si>
  <si>
    <t>edry</t>
  </si>
  <si>
    <t>ewet</t>
  </si>
  <si>
    <t>VP</t>
  </si>
  <si>
    <t>DP</t>
  </si>
  <si>
    <t>Annual %</t>
  </si>
  <si>
    <t>Feb</t>
  </si>
  <si>
    <t>Mar</t>
  </si>
  <si>
    <t>Apr</t>
  </si>
  <si>
    <t>May</t>
  </si>
  <si>
    <t>Jun</t>
  </si>
  <si>
    <t>Jul</t>
  </si>
  <si>
    <t>Another mild night, dry too with clear spells. At observation, dry bright and mild. A dry mild day followed with sunny spells. A breezy evening followed with variable cloud.</t>
  </si>
  <si>
    <t>Clear spells overnight have allowed widespread slight frost and ice to develop.  Low –1.0c with –5.3c on the grass. At observation, cloudy with clear patches to the north west, Icy. High cloud and mid level  hid the sun for the most part. Though there were some bright spells. Cold, top temperature briefly 2.2c around  early evening.</t>
  </si>
  <si>
    <t>Less windy, though still breezy. A lot of cloud, but some brightness at times.</t>
  </si>
  <si>
    <t xml:space="preserve">Light winds, and a chilly bright start. Becoming cloudier as the day wore on. </t>
  </si>
  <si>
    <t>One or two light showers, but breezy with bright spells and cloud too.</t>
  </si>
  <si>
    <t>Bright or sunny spells and scattered showers in the afternoon. Thunder heard too.*</t>
  </si>
  <si>
    <t>Bright spells again with some sunshine, after a cold start. A little breezy at times.</t>
  </si>
  <si>
    <t>Clear spells overnight, although a  force 2 to 3 Westerly breeze stopped the temperature falling below 8.5c.. Dry with sunny spells up to observation. Cloud increased to overcast at times through the late morning and in to the afternoon with a few short showers locally, though none were noted at this station. Breezy. The early evening saw the cloud break to allow some late sunshine.</t>
  </si>
  <si>
    <t>fs</t>
  </si>
  <si>
    <t>Dry with patchy cloud overnight. At observation dry and sunny. The day became warm, sunny spells continued through to evening, very pleasant.</t>
  </si>
  <si>
    <t>Aug</t>
  </si>
  <si>
    <t>Sep</t>
  </si>
  <si>
    <t>Nov</t>
  </si>
  <si>
    <t>Dec</t>
  </si>
  <si>
    <t>Breezy and  mild with clear spells during the first part of the night, turning cloudy after midnight with slight drizzle. At observation, mainly cloudy, dry, mild. Bright spells developed through the morning with a little hazy sunshine during the afternoon, Very mild, top temperature 13.7c.</t>
  </si>
  <si>
    <t>Low cloud and thick fog has descended over the area through the night. Vis &lt; 100yds here. At observation, thick fog, accompanied by a fresh NE wind, trees and shrubs dripping wet exposed to the wind. The fog slowly thinned through the afternoon, but it remained overcast and dull, top temperature 10.2c.</t>
  </si>
  <si>
    <t>CET Averages for the reference period 1971-2000 (Hadley Centre / Met Office)</t>
  </si>
  <si>
    <t>JAN</t>
  </si>
  <si>
    <t>FEB</t>
  </si>
  <si>
    <t>MAR</t>
  </si>
  <si>
    <t>APR</t>
  </si>
  <si>
    <t>MAY</t>
  </si>
  <si>
    <t>Breezy, variable cloud and one or two short sleet showers overnight, low -0.3c with –3.4c on the grass. Very icy again this morning after the showers, sheet ice on paths and untreated roads. At observation, partly cloudy with showers in the vicinity, very icy underfoot. There were a few brighter spells through the morning, though cloud steadily increased so by afternoon it was mostly overcast. There was a short spell of light rain at the end of the afternoon and in to the early evening. Moderate to heavy rain set in close to midnight.</t>
  </si>
  <si>
    <t>Dry with clear spells overnight, breezy. Bright through the morning to observation, feeling much cooler than of late in the fresh SW wind. The day stayed dry, breezy and bright with hazy sunny spells, top temperature 18.0c.</t>
  </si>
  <si>
    <t>Mostly cloudy and mild overnight after a little light rain before midnight. The morning has been overcast with a little light drizzle. Staying cloudy until around noon when the clouds began to break allowing sunny spells through the afternoon. Feeling quite warm out of the fresh south-westerly wind. Top temperature 22.2c.</t>
  </si>
  <si>
    <t>Dew Point</t>
  </si>
  <si>
    <t>Dry with sunny spells through the morning and in to the early afternoon. Turning more cloudy through the late afternoon and in to the evening. Top temperature 18.1c. Maximum wind gust 10mph SE.</t>
  </si>
  <si>
    <t>Light to moderate rain overnight has left 8.0mm. The day dawned cloudy and damp. After a few brighter spell around 08:00GMT, thick cloud reached the area with light rain setting in towards observation. Intermittent light spots rain of rain continued through the morning. The afternoon stayed mainly cloudy with only the odd bright spell, feeling humid, top temperature 20.5c.</t>
  </si>
  <si>
    <t>It has been a stormy night here, with squally winds, moderate to heavy rain and small hail.  Low overnight 2.6c with –0.1c on the grass, so a touch of ground frost detected. The morning to  observation has been mostly clear and breezy, feeling cold in the fresh NW wind. Patches of small hail still on the ground from the showers early this morning. There were further showers through the day, though these were light here, very windy, maximum gust 45.6 W. Top temperature to 18:00 GMT = 7.2c. The evening turned clear with the wind falling fresh westerly.</t>
  </si>
  <si>
    <t>Mainly cloudy and mild overnight. At observation, a good deal of mid to high level cloud, though with brighter areas to the south and west. The cloud move away eastward through the morning allowing good sunny spells from around 10:00 GMT onwards. Feeling very mild and spring like. Top temperature 14.2c. Maximum wind gust 23mph SW.</t>
  </si>
  <si>
    <t>Heavy blustery showers in the area last night cleared after midnight, leaving mostly cloudy and damp night. The day dawned overcast and damp, low 6.7c. After a couple of light showers around 0:800 GMT the cloud began to break. Brightening up towards observation with sunny spells developing, breezy. The day stayrd bright, though blustery, top temperature 14.8c. Maximum wind gust, 30mph WNW.</t>
  </si>
  <si>
    <t>Staying dry and mild overnight with variable cloud and clear spells.  At observation, cloudy and dry. Bright and hazy sunny spells developed through the morning. The afternoon turned cloudy and dull with a little light rain by early evening. Very mild.</t>
  </si>
  <si>
    <t>6</t>
  </si>
  <si>
    <t xml:space="preserve">Cloudy and mild overnight with some light rain. At observation, overcast mild and damp, light rain. There was further drizzle and light rain until early afternoon when a brighter slot moved over the area, only to be followed by more murk and dampness. Mild with light winds throughout. </t>
  </si>
  <si>
    <t xml:space="preserve">Dry with clear spells overnight, cooler than recently, low 7.6c. The day dawned clear and sunny.  At observation, bright with sunny spells, though cloud beginning to bubble up. A dry and warm day followed though with a good deal of cloud for the most part, thus allowing only brief sunny spells. </t>
  </si>
  <si>
    <t>Cloudy, mild and damp after a little rain overnight. At observation, damp and mostly cloudy, a few light spots of rain. A few gaps in the clouds now. Cloudy conditions gave way to clear and sunny by late morning and in to the afternoon. Mild again, with just a light west to SW wind.</t>
  </si>
  <si>
    <t>Cloudy overnight, dry. Cloudy and dry up to observation, bright spells. The remained mostly cloudy and dry, just a few brief bright spells during the late afternoon. Top temperature 17.6c.</t>
  </si>
  <si>
    <t>Thick fog again this morning, vis &lt;150 yds, though sky visible directly overhead revelling a sheet of stratocumulus with the odd patch of blue. The fog cleared soon after the observation with a little drizzle and light rain setting in. The temperature briefly reached 6.1c, before steadily falling through the afternoon to around 3c by mid afternoon. There was a little light sleet through the evening, though this cleared before midnight.</t>
  </si>
  <si>
    <t>calm</t>
  </si>
  <si>
    <t>Ground frost which formed early last night cleared before midnight as cloud and the wind increased from the south. At observation, overcast and windy with a few spots of light rain. The day remained overcast with outbreaks of light rain, windy with a SE gust of 48mph. Feeling cooler.</t>
  </si>
  <si>
    <t>Clear spells overnight, though the breeze prevented the temperature from falling below 9.6c. At observation, bright with sunny spells. Mostly cloudy conditions built over the area through the morning and in to the afternoon with a few light showers scattered. Clearer weather arrived around mid afternoon allowing sunny spells, feeling cool in the fresh westerly wind.</t>
  </si>
  <si>
    <t>Cloudy and misty overnight and this morning. The mist cleared, but the day remained overcast and very dull, cold, top temperature 3.8c, maximum wind gust, 21mph NE.</t>
  </si>
  <si>
    <t>mean max</t>
  </si>
  <si>
    <t>Clear spells overnight with the wind dieing down somewhat, though still breezy, dry. Low 4.4c. At observation, dry, clear and sunny, feeling chilly in the fresh westerly breeze. The morning remained sunny, though high cloud was increasing all the time, so by afternoon, the was becoming hazy. The afternoon and evening ended cloudy with intermittent outbreaks of rain by 19:00 GMT, becoming windy with strong westerly gusts. Top temperature 10.3c.</t>
  </si>
  <si>
    <t>Clear spells overnight with a widespread ground frost, (first of the season here) grass low –4.0c, screen low 0.4c. Sunny so far this morning. There were further sunny spells through the day, though high and low level cloud increased to almost overcast at times, staying dry. Top temperature 11.8c.</t>
  </si>
  <si>
    <t>Dry with clear spells overnight, remaining mild. Up to and at observation, bright spells and hazy sunny spells, dry. The day saw further sunny spells which became less hazy as the high cloud broke up, warm too, top temperature 22.7c.</t>
  </si>
  <si>
    <t>The morning so far has been cloudy after a dry and cloudy night. The cloud began to break through the morning and in to the afternoon allowing sunny spells, very warm,</t>
  </si>
  <si>
    <t>Mean</t>
  </si>
  <si>
    <t>N</t>
  </si>
  <si>
    <t>NE</t>
  </si>
  <si>
    <t>E</t>
  </si>
  <si>
    <t>Variable cloud overnight, mild and damp. At observation, bright, mild and damp. Continuing with bright and sunny spell, staying damp. Cloud increased to overcast by mid afternoon. Very mild.</t>
  </si>
  <si>
    <t>Cloud increased overnight with a spell of light rain through the early hours. The day dawned cloudy and wet with light rain and drizzle, mild. At observation, overcast, light rain. The day continued overcast with intermittent rain, mostly light, with just the odd moderate burst. Top temperature 11.6c</t>
  </si>
  <si>
    <t>Clear and cool overnight, just avoiding a ground frost, low 3.7c with 1.0c on the grass. Hazy sunny spells up to observation, breezy. Cloud continued to increase and thicken through the day reducing the sun to a watery disc. There were a few spots of light rain by the end of the afternoon.</t>
  </si>
  <si>
    <t>Cloudy overnight after an initial clear start with a touch of ground frost. Only a few light spots of rain and sleet, as only a trace left in the rain gauge. Low 1.4c with –0.5c on the grass. The morning to observation has been overcast with a just a few spots of light sleet. The day stayed mainly cloudy scattered mainly light showers of rain and sleet, it felt cold and raw in the fresh NW wind, top temperature 2.9c.</t>
  </si>
  <si>
    <t>Frost slowly lifted overnight as cloud spread through the area bringing rain before dawn, this produced slight glazing on the frozen ground. Low overnight –2.2c with –5.6c on the grass. The 24 hour minimum was –6.1c. At observation, overcast and damp, icy. Cloud cleared away by late morning allowing for good sunny spells, much milder, top temperature 10.5c. Maximum wind gust 18mph WSW.</t>
  </si>
  <si>
    <t>SSE</t>
  </si>
  <si>
    <t xml:space="preserve">The night stayed cloudy damp and mild after yesterdays rain. At observation, overcast, though the suns disc is just visible through the high cloud. Light rain set by late morning, continuing in to the afternoon. The late afternoon saw brighter conditions spread in to the area.  </t>
  </si>
  <si>
    <t>After a mild, dry and breezy night, showery light to moderate rain set in close to the morning observation at 09:00 GMT, windy. The rain cleared away soon after 09:30 GMT and the day was bright with the odd blustery shower. The maximum temperature was around 09:00 GMT, then slowly fell through the day. Maximum wind gust, 31mph NW</t>
  </si>
  <si>
    <t>Cloudy and mild overnight. Cloudy with the odd spot of light rain in the wind up to observation. Cloudy conditions persisted until the end of the morning. The afternoon saw a few bright and brief sunny spells, feeling warmer despite a fresh at time strong SW wind.</t>
  </si>
  <si>
    <t>Overcast through the night with light rain at times, mild. At observation, overcast, light rain, drizzle. The day remained overcast, mild, dull and damp. Top temperature 11.9c.</t>
  </si>
  <si>
    <t>The air temperature fell to 2.1c, quite windy too with easterly gusts past  30mph. No frost recorded though, grass minimum 1.6c. Thick cloud and moderate rain moved in to the area during the early hours. At observation, overcast, moderate rain, wind much lighter. Light to moderate rain continued through the morning and in to the early afternoon. Feeling cold and raw, top temperature 4.7c.</t>
  </si>
  <si>
    <t>Variable cloud overnight, though dry. Bright with sunny spells through the morning to observation. The day continued mainly sunny and dry, feeling very pleasant indeed, very mild, top temperature 13.7c. The wind was moderate to fresh from the south east.</t>
  </si>
  <si>
    <t>There have been a few clear spells, though also further light to moderate showers overnight. This morning has seen some sunny spells, with a brisk westerly wind. Showers, moderate quickly developed through the morning and continued in to the afternoon and early evening. Feeling cool again for the most part, though the temperature briefly peaked at 18.1c 15:00 GMT in a sunny interlude.</t>
  </si>
  <si>
    <t xml:space="preserve">The night has been cloudy, outbreaks of light rain commenced through the early hours. The day dawned cloudy and damp with light rain. At observation, overcast, light rain. Staying cloudy through the day with further outbreaks of rain, moderate at times. Cool, top temperature 14.9c. 
</t>
  </si>
  <si>
    <t>Mostly cloudy overnight, even with a few showers continuing. There were a few short breaks in the cloud cover and the temperature fell to 3.3c with 0.0c on the grass, so just mussing a ground frost. At observation, overcast, feeling cold and raw in the moderate NNE wind. Continuing overcast and dull with a little light rain at times, cold and raw in the moderate north easterly wind. Top temperature 4.4c.</t>
  </si>
  <si>
    <t xml:space="preserve">The night has been fine with clear spells. Low 7.2c.  Shallow fog formed for a short time around dawn with visibility down to &lt; 200 yds. Warming rapidly through the morning good sunny spells. The day remained fine and became very warm by afternoon. </t>
  </si>
  <si>
    <t>Misty and bright to start the day. At observation sunny, after some early cloud which is now breaking and moving away. Sunny and hot for the most part, there were a few scattered thunderstorms in the location by late afternoon and early evening, though it remained dry at this location.</t>
  </si>
  <si>
    <t>It has been a wet night with outbreaks of light to moderate rain. At observation, overcast, light to moderate rain. Outbreaks of light rain continued through the morning. The afternoon became brighter with sunny spells and the odd light shower. Top temperature 9.3c, maximum wind gust, 33 mph WNW.</t>
  </si>
  <si>
    <t xml:space="preserve">The night has been cloudy and mild with the odd spot of rain. The day remained overcast, dull at times with short outbreaks of drizzle. Feeling warm and humid. </t>
  </si>
  <si>
    <t>The night has been dry with clear spells and chilly, low 6.6c The morning has been dry with sunny spells so far, warming quickly. The day continued mostly fine with good sunny spells. Cloud increased through the early evening with some light rain arriving from the west by around 19:00 GMT.</t>
  </si>
  <si>
    <t>The night has been cloudy and dry. Brightening up towards observation with sunny spells, already feeling warm. The day became mostly sunny and became very warm for early April, top temperature 21.8c.</t>
  </si>
  <si>
    <t>Cloudy overnight with a few very short burst of heavy rain. The morning up to observation has been cloudy with outbreaks of light rain. More rain, mostly light continued to around lunch time. The afternoon saw bright spells, warm.</t>
  </si>
  <si>
    <t xml:space="preserve">Cloudy overnight, staying dry here until around 06:45 GMT when light rain commenced. At observation Mainly cloudy with light rain. The rain died out shortly after observation, though it remained cloudy until afternoon when there were so warm sunny spells. </t>
  </si>
  <si>
    <t>Variable cloud overnight prevented the temperature from tumbling away to far, though there were enough breaks to ensure an air frost, low –1.5c with –4.1c on the grass. At observation, cloud cleared away, sunny, ground frost. The continued with unbroken spring sunshine and a light se wind., feeling very pleasant, high, 9.4c.</t>
  </si>
  <si>
    <t>Bright or sunny for much of the morning, but turning cloudy and more humid later.</t>
  </si>
  <si>
    <t>Cloudy with outbreaks of moslt light rain, on and off through the day. Average temps.</t>
  </si>
  <si>
    <t xml:space="preserve">Staying damp with further light rain though turning very mild overnight with the temperature rinsing above 15c by 01:00 GMT, warmer than any time during daylight yesterday.  The day dawned damp and mild with bright spells developing. At observation, turned overcast with slight drizzle. The morning continued mainly cloud with just bright spells. By early afternoon clearer weather arrived allowing sunny spells, feeling pleasant.
</t>
  </si>
  <si>
    <t>Clear and cold overnight with a widespread ground frost, low 1.6c with –1.8cc on the grass. At observation, sunny and dry, still that chilly feeling wind from the East. Another sunny day followed, feeling pleasant today, as the easterly wind was lighter.</t>
  </si>
  <si>
    <t>Very mild and cloudy overnight,( low 16.1c) with a little showery rain. The morning has been cloudy with a light shower, though turning much brighter towards the observation with sunny spells developing. The morning turned cloudy. Cloudy through the afternoon with only brief brighter spells, Staying dry.</t>
  </si>
  <si>
    <t>Clear with a widespread frost overnight, very icy underfoot. Cloud spread in to the area from the north west around 07:00 GMT producing a moderate to heavy spell of sleet which turned to wet snow giving a slight covering by 08:30GMT. At observation, moderate to heavy wet snow falling. &lt; 0.5 cm lying, 85%. The snow cleared away shortly after observation and the rest of the day was bright with sunny spells, though still with the odd scattered wintry shower around. Feeling cold again, top temperature 3.4c. The evening quickly became frosty under a clear sky.</t>
  </si>
  <si>
    <t>Dry, patchy cloud and a continuing force 3 westerly wind has kept the temperature on the mild side overnight. Sunny spells through the morning, though clouding over towards the observation, dry. The morning saw a short spell of light rain. Remaining cloudy and rather cool, max temperature to 18:00 GMT 13.9c.</t>
  </si>
  <si>
    <t>Dry with a few clear spells overnight. The morning to observation has been dry and mostly cloudy with a few brighter spells.  The day remained mainly overcast, bright spells were few, feeling rather cool at times in the moderate NE wind. By mid evening, the cloud began to break allowing long clear spells.</t>
  </si>
  <si>
    <t>Cloudy overnight with milder air moving in from the southeast. Some slight drizzle. Cloudy to observation, though the low cloud is thinning. The cloud cleared away around 09:30 GMT and the rest of the day stayed mainly sunny, very yet again, top temperature 13.0c.</t>
  </si>
  <si>
    <t>Bright with sunny spells up to observation, Cloud quickly bubbling up, breezy. Sunny spells continued through the day, though cloud built enough at times to produce a few showers locally.</t>
  </si>
  <si>
    <t>The night has been dry and breezy with variable cloud. Dry with bright spells, though high and medium level cloud increasing to almost overcast at observation, windy. The cloud thinned sufficiently to allow hazy sunny spells from late morning and in to the afternoon, very mild again, temperature wise, though not feeling so in the strong ESE wind.</t>
  </si>
  <si>
    <t>There were some clear spells overnight, though enough breeze to prevent the temperature from falling below 5.4c. rather cloudy conditions moved in to the area through the early hours producing a few light showers, though only a few spots of rain here. At observation, partly cloudy with a few light showers in the vicinity. Mostly cloudy conditions through the morning with only a few cloud breaks. The afternoon saw a spell of rain move in to the area from the west. The rain cleared after dark and it quickly became icy.</t>
  </si>
  <si>
    <t>After the hottest October day, yesterday (28.2c) since local records began in 1994. Dry and fine overnight with just small amounts of high and medium level cloud. Very mild once more, low 11.9c. Bright to observation with a good deal more cloud than recently. The rest of the morning saw sunny spells, feeling very warm. Top temperature, 24.6c. The afternoon saw more cloud spread in from the west with a few light showers scattered about the area. The evening continued cloudy with further light showers locally.</t>
  </si>
  <si>
    <t>The night has been clear and chilly with a touch of ground frost, fog patches formed around dawn too. At observation, clear and sunny. The day continued with unbroken strong sunshine, warm, top temperature 21.3c.</t>
  </si>
  <si>
    <t>Clear skies overnight have allowed the temperature to fall to –3.3 with –6.0c on the grass, so a widespread slight to moderate frost. At observation, clear and sunny, frost on the ground. A bright day followed with good sunny spells, though the sun was hazy at times as high cloud increased. Feeling pleasant in the sun and out of the fresh NE wind.</t>
  </si>
  <si>
    <t>It has been a windy night with South-westerly gusts reaching 55 mph. Staying very windy through out, with frequent gusts past gale force. There were some brighter spells,  but also a good deal of cloud. Staying dry. Very mild, top temperature 12.7c.</t>
  </si>
  <si>
    <t>Clear spells until around 06:00 this morning, before thick fog descended over the area, reducing visibility to &lt; 100 yards. The fog lifted by the observation in to low cloud, with a few bright spells developing. The morning saw the cloud break and thin just around 10:00 GMT leaving a mostly sunny day, feeling warm, top temperature 22.7c.</t>
  </si>
  <si>
    <t xml:space="preserve">The night has been dry with clear spells. At observation, bright with brief sunny spells. The morning saw the cloud thicken to overcast, even a few very light spots of rain were noted around lunchtime. By the middle of the afternoon the sky brightened and there were sunny spells. Feeling pleasant by then. </t>
  </si>
  <si>
    <t>The night has been clear and cool, low 7.3c, with 5.3c on the grass. A dry and bright start with sunny spells to observation. There were further bright spells and sunny spells through the morning, though it became rather cloudy at times with some heavy showers developing in the locality. The showers cleared away during the evening.</t>
  </si>
  <si>
    <t>Showers eventually cleared away overnight leaving clear spells, turning chilly, low 6.7c. The morning has seen a few sunny spells, though with cloud building enough to produce a few light showers. At observation, light shower. The day became windy and felt cool and autumnal as the NW wind gusted to gale force during the late afternoon, there was a good deal of cloud also with only brief bright or sunny spells, a few light showers were also noted, but only enough to leave a trace of rain. The early evening saw more broken cloud allowing sunny spells to end the day.</t>
  </si>
  <si>
    <t xml:space="preserve">Clear with a widespread slight frost overnight. A sunny and quite mild day followed with a moderate southerly wind.
</t>
  </si>
  <si>
    <t>Clear spells and showers overnight, low 2.5c with –1.1c on the grass, so a slight ground frost detected. The morning to observation has been mainly cloudy with a few showers scattered around the location. The day remained cloudy and the rain moderate at times became continuous. Top temperature to 18:00 GMT 5.8c. The evening and night saw the rain die away, turning much milder.</t>
  </si>
  <si>
    <t xml:space="preserve">Variable cloud overnight and a few blustery showers, windy with NW gusts to 31mph. The morning so far has been bright with a few mainly light showers scattered around. There were bright spells through the day, but also showers, again these were mainly light to moderate, quite dull at times. Windy.
</t>
  </si>
  <si>
    <t>Cloudy overnight with a little light rain before midnight. Turning very mild for a time with the maximum temperature of 11.0c for the 24 hour period being reached around 01:00 GMT. The morning to observation has been overcast, damp, mild and misty. The morning stayed cloudy, though by early afternoon there were some brighter spells with watery sunshine at times, very mild, top temperature 13.7c.</t>
  </si>
  <si>
    <t>Clear spells overnight, low 5.1c. Sunny spells up to observation with showers developing locally. The day continued bright with sunny spells, showers broke, some heavy, though this location only saw one very short moderate shower. Feeling pleasant in the sun and out of the wind.</t>
  </si>
  <si>
    <t>Cloudy with drizzle overnight, though turning mild with the temperature rising to 10.2c by 04:00 GMT. Dull and cloudy to observation with light drizzle. Foggy, Visibility &lt;500yds. Staying dull, misty and wet throughout with continuous light to moderate drizzle. The temperature also slowly fell through the day from 10.0c shortly after observation to 9.1c by the middle of the afternoon.</t>
  </si>
  <si>
    <t>Moderate frost overnight, though cloudy conditions spread in to the area during the early hours moderating the temperature. Low –3.4c with –6.3c on the grass. The 24 hour screen minimum was –3.9c. At observation, overcast, frosty. The frost lifted today as the temperature slowly climbed to reach 5.4c by mid afternoon.</t>
  </si>
  <si>
    <t>NNE</t>
  </si>
  <si>
    <t>Just as I mention how dry it has been, we get the wettest 24 hours of the year so far. Very wet through the early hours with 22.5mm of rain. Cloudy and damp this morning and misty, fog on the hills around 500 feet, feeling cool. At observation, cloud thinning and breaking up, sunny spells. Cloud began to bubble up again through the morning and in to the afternoon, but with sunny spells continuing, no showers here through, feeling quite pleasant.</t>
  </si>
  <si>
    <t>The morning dawned bright with sunny spells after a fine and chilly night. Low 5.2c. The morning to observation has continued fine with sunny spells. A fine morning and afternoon followed with good spells of sunshine until late afternoon when high and mid level cloud spread in from the south west making the sun hazy. Warm, top temperature 21.8c. The evening saw a spell of light to moderate rain.</t>
  </si>
  <si>
    <t>Clear and quite chilly overnight, just missing a ground frost here. Low 4.1c with 0.6c on the grass. Sunny spells up to observation, dry. The day continued dry with sunny spells, though it was very breezy.</t>
  </si>
  <si>
    <t>Clear until the early hours with a widespread ground frost developing. Cloud blow in from the east around 02:30 GMT and the frost lifted. Low 1.9c with –2.4c on the grass. At observation, sunny and dry. The day continued with good sunny spells, very pleasant, top temperature 15.7c.</t>
  </si>
  <si>
    <t>Cloudy and mild overnight, slight drizzle at times. Low 7.3c. Cloudy and dry at observation. The late morning and in to the afternoon saw the cloud break and allow sunny conditions until dusk when low cloud returned from the east. Mild, top temperature 10.4c.</t>
  </si>
  <si>
    <t>Dry with clear spells overnight, staying breezy with a continued force 3-4 WSW wind. At observation, turning cloudy, though still dry. Showers broke out shortly after the observation and there were further showers through the day, some of them briefly moderate. Top temperature 7.1c. Maximum wind gust 26mph NW.</t>
  </si>
  <si>
    <t>Clear and cold overnight with a widespread moderate frost, low –3.4c with –6.8c on the grass. At observation, clear and sunny, frost on the grass. The continued with long sunny spells, feeling very pleasant, top temperature 13.5c.</t>
  </si>
  <si>
    <t>Cloudy, breezy, dry and very mild overnight, low 15.2c. Dry, windy and cloudy to observation. The day stayed overcast, and dry for the most part, very windy, top gust, 42.2 SSW. Despite the wind it felt warm, top temperature 19.9c. The evening saw light rain and drizzle spreading in to the area.</t>
  </si>
  <si>
    <t>Cloudy and dry overnight and cloudy through the morning and afternoon with only a few bright spells. Feeling warm and rather humid once again.</t>
  </si>
  <si>
    <t>Staying dry and warm here with variable cloud overnight, low 15.0c. The morning  has been mostly cloudy (Altocumulus castellanus) and dry with a few brighter spells. At observation, cloud more broken with sunny spells developing, warm. Sunny spells continued through the morning and in to the afternoon, though with cloud bubbling up enough to produce some heavy showers and thunderstorms in the area, though this station missed them. Feeling hot, top temperature 28.4c.</t>
  </si>
  <si>
    <t>Clear for a time overnight, turning cloudy well before midnight, thus preventing the temperature fall any lower than 7.3c.  The morning to observation has been dry and cloudy. The day remained dry, overcast and dull, feeling less mild than of late, maximum temperature 9.7c. The wind was light to moderate easterly throughout. The continued cloudy with slight drizzle at times.</t>
  </si>
  <si>
    <t>Another fine and clear night, just a few shallow mist patches over the fields, mild, low 13.4c. The morning to observation has been sunny, warming rapidly. Continuing with wall to wall sunshine once more, again turning very warm indeed for late September, top temperature 28.2c. The wind light to moderate throughout.</t>
  </si>
  <si>
    <t>Cloudy and turning milder overnight for a time with the maximum temperature of 8.8c being reached around 01:00 GMT. The morning to observation has been overcast and dry. A cloudy day followed with the odd spot of light rain, just brief bright spells, mild. The evening continued cloudy with a little light rain before midnight.</t>
  </si>
  <si>
    <t>Cloud cleared away last night and the temperature dropped enough to allow a wide spread slight frost to develop. Thick freezing fog with visibility less than 100 yds also engulfed the area. At observation, bright with weak sunshine, shallow fog thinning. The fog cleared shortly after observation and the day saw long sunny spells, feeling very pleasant, top temperature 13.8c.</t>
  </si>
  <si>
    <t xml:space="preserve">Clear spells overnight, low 2.4c with –1.4c on the grass, so a ground frost detected. At observation, dry and sunny, warming rapidly. The morning saw further sunny spells which became increasingly hazy as high cloud advanced. The afternoon became overcast; the late after noon saw some unexpectedly sharp showers. </t>
  </si>
  <si>
    <t xml:space="preserve">Overcast and misty. after a clear night with ground frost, grass minimum –0.6c. Bright spells developed through the morning, though cloud spread back in to the area by mid afternoon, making for a cloudy end. Top temperature 7.4c.
</t>
  </si>
  <si>
    <t>Clear spells overnight allowed for a widespread ground frost, grass minimum –3.1c, with 0.6c in the screen. A fine day followed with sunny spells. Top temperature 6.1c.</t>
  </si>
  <si>
    <t>Dry and mostly cloudy overnight. At observation, dry and overcast. The cloud thinned and cleared by the end of the morning, allowing a sunny afternoon, very pleasant in the sunshine, top temperature 15.2c.</t>
  </si>
  <si>
    <t>Clear and chilly overnight with a widespread ground frost. Low 1.3c with –2.4c on the grass. At observation, sunny, warming rapidly. Another fine spring day followed with warm sunny spells. Top temperature 17.3c.</t>
  </si>
  <si>
    <t>The night has been cloudy and mild with light rain at times. Bright spells this morning mixed with light drizzly showers, feeling warm and humid. The day continued with bright spells, though with a good deal of cloud, showers built locally with a few heavy ones around, though this station only saw a few heavy spots. Breezy, though continuing to feel humid.</t>
  </si>
  <si>
    <t>Cold and clear overnight with a widespread moderate frost, low –4.2c with –7.0c on the grass. At observation, clear and sunny, frosty. The day stayed clear with unbroken sunshine. Although milder than of late, lower humidity and a freshening  SW wind made for a chill feel.</t>
  </si>
  <si>
    <t>Cloudy with one or two showers overnight. After a bright start cloud increased through the morning, enough to produce heavy showers in the vicinity.  At observation, cloudy with showers close by. The day continued mostly cloudy with showers and brighter spells, though only a short  light shower was observed here.</t>
  </si>
  <si>
    <t>Cloudy overnight with drizzle at times. Up to the observation, overcast with light drizzle. Showers broke out throughout the area by late morning, with some heavy ones around. The afternoon saw a few sunny spells, though it also turned very breezy, so feeling cool. Top temperature 17.4c.</t>
  </si>
  <si>
    <t>Another overcast and misty night. Light sleet set in around 08:00 GMT. At observation, light to moderate sleet. (80-20 in favour of rain) The morning saw further outbreaks of sleet and rain. The afternoon stayed damp and overcast, feeling cold and raw, top temperature to 18:00 hrs GMT, 4.2c, top wind speed, 20mph E.</t>
  </si>
  <si>
    <t xml:space="preserve">Cloudy overnight with a few light showers. The morning to observation has been mainly cloudy and breezy with a few spots of rain. Another mostly cloudy day followed with bursts of showery light to moderate rain. Feeling cool in at times gusty westerly wind. </t>
  </si>
  <si>
    <t>Clear for a time last night, cloud increased after midnight, though staying dry here. At observation, overcast, windy. Staying cloudy with showery light rain by late morning, windy with gusts near gale force. The afternoon saw a spell of moderate rain before clearing from the west by late afternoon. The early evening turned bright with sunny spells.</t>
  </si>
  <si>
    <t>Quite chilly again last night under clear skies , low 5.9c with 5.9c on the grass. Another sunny start with shallow mist clearing quickly. At observation, fine and sunny, warming rapidly. There were further good sunny spells through the day, feeling very warm by afternoon.</t>
  </si>
  <si>
    <t>Cloudy and mild overnight with a little light rain. The morning saw the rain and drizzle become persistent with the odd moderate burst of rain, misty too. At observation, overcast with drizzle. The morning stayed overcast with a few bright spells developing. Turning much brighter by afternoon with sunny spells.</t>
  </si>
  <si>
    <t xml:space="preserve">After a fine and dry night, a clear and sunny start. At observation, sunny, feeling warm. Cloud built up through the morning to make for a cloudy afternoon, though there were continued bright spells, feeling warm, top temperature 23.8c. </t>
  </si>
  <si>
    <t>Very mild overnight with the odd light shower, low 9.3c. At observation, partly cloudy, breezy, very mild. The day continued rather cloudy, though there were a few brighter spells also, breezy, top temperature 12.5c</t>
  </si>
  <si>
    <t>Variable cloud overnight produced a couple of short light showers., though also exceptionally mild. Bright spells to begin with this morning, but by observation cloud increased to almost overcast, dry. The morning saw the cloud begin to break up allowing warm sunny spells. The afternoon stayed mainly sunny, feeling quite hot despite a fresh to strong Southerly wind. Top temperature 26.0c.</t>
  </si>
  <si>
    <t>Mostly cloudy overnight, though dry. Staying cloudy to observation with just the odd spot of light rain. Staying cloudy all day with the odd spit of drizzle in the wind. Feeling cool, top temperature 14.1c to 18:00 GMT. The evening and night saw a few showers scattered throughout the area and a rising temperature.</t>
  </si>
  <si>
    <t>SE</t>
  </si>
  <si>
    <t>S</t>
  </si>
  <si>
    <t>SW</t>
  </si>
  <si>
    <t>W</t>
  </si>
  <si>
    <t>NW</t>
  </si>
  <si>
    <t>Wind Force at OT</t>
  </si>
  <si>
    <t>Ground frost lifted overnight as cloud and wind increased from the south west. At observation, cloudy and damp after some light rain early this morning. Sunny spells developed for a time through the morning and in to the early afternoon lifting the temperature 10.5c. Cloudy again from mid afternoon onwards.</t>
  </si>
  <si>
    <t>There has been a widespread moderate to severe frost overnight, though cloud increased moderating the temperate by dawn with light snow setting in. Low –4.8c, with –8.6c on the grass. Snow cover &lt;0.1cm 100%. The snow turned to light freezing rain for a time before sunny spells developed by late morning and in to the afternoon. Staying cold, top temperature to 18:00GMT 3.3c. Maximum wind gust 23mph S</t>
  </si>
  <si>
    <t>The Temperature has continued to rise overnight to reach 5.9c by dawn. At observation, temperature falling again, overcast with a few moderate spots of rain. Cloudy and cold for the rest of the day with intermittent mainly light rain and the odd blob of sleet. Top temperature 4.9c, early on.</t>
  </si>
  <si>
    <t>WNW</t>
  </si>
  <si>
    <t>Clear spells early overnight allowed the temperature to fall low enough for a widespread ground frost. The temperature slowly recovered after 2am as cloud increased. At observation, overcast and dry, suns disc just disc just visible through a thick layer of mid level cloud. There was shower of light rain just after mid morning which only just dampened the ground. The afternoon saw a few brighter spells. Top temperature 10.9c.</t>
  </si>
  <si>
    <t xml:space="preserve">The night has been clear cold with a ground frost, low 1.9c with –1.0c on the grass. At observation, sunny spells, blustery, cumulus clouds building rapidly. Showers broke out locally, though they were only short and light here, feeling cool in a gusting WNW wind. </t>
  </si>
  <si>
    <t>It has been clear and chilly overnight with a continuing force 3-4 south westerly wind. Low 1.6c with –0.5c on the grass, so a touch of ground frost. At observation, a sheet of Cirrostratus and Altostratus has quickly spread in from the south west, the south westerly wind has fallen to force 2. The cloud thinned and there were sunny spells through the morning and in to the early afternoon, becoming windy. More clody by later afternoon. Top temperature 8.8c to 18:00hrs, maximum wind gust 32mph S.</t>
  </si>
  <si>
    <t>0-1</t>
  </si>
  <si>
    <t>Dry with clear spells overnight, though clouding over around 03:00 GMT. Dry and cloudy through the morning and to observation with the odd bright spell. Rather cloudy with just bright spells  for the most part, more broken cloud reached the area by late afternoon allowing sunny spells, feeling warm and rather humid..</t>
  </si>
  <si>
    <t>Clear overnight with a continuing force 3-4 westerly wind, low 2.7c with –1.4c on the grass. Bright and sunny spells developed through the morning, though feeling much fresher than of late, especially in the fresh at times strong westerly wind.</t>
  </si>
  <si>
    <t>The night has been clear and cold with a slight ground frost, low –0.6c with 2.7c in the screen. The day dawned sunny, but high and mid level cloud spread rapidly over the area by 08:00 GMT, by observation at 09:00GMT light to moderate rain set in. The rest of the day stayed wet with continuous light to moderate rain, and the odd heavy burst. Very cool for June with the temperature between 10.5c and 11.0c for the most part, after an initial high of 13c before the rain. It was also windy with strong south-easterly gusts. Maximum wind speed 41mph. Rainfall from 09:00 GMT to 18:00 GMT 18.9mm. The wettest 24 hours so far this year.</t>
  </si>
  <si>
    <t>Clear spells for a time last night allowed the temperature to fall to –3.0c producing a widespread frost. Low cloud moved in to the area once again around 02:00 GMT lifting the temperature. At observation, overcast with mist / fog over the nearby fields, visibility &lt;400 yards. Cloudy conditions prevailed and there were out breaks of moderate drizzle. Top temperature 6.3c.</t>
  </si>
  <si>
    <t xml:space="preserve">A moderate westerly and variable cloud overnight kept the temperature from falling below 4.7c. The morning to observation has been bright and sunny, though cumulus clouds are building to the west and moving this way. The morning saw cloud building with light showers locally, though with continued sunnt spells. The afternoon was much the same with a few light showers scatted around. Top temperature 9.4c. Maximum wind gust 20 mph SSW. </t>
  </si>
  <si>
    <t xml:space="preserve">Cloudy, damp and mild overnight. The day dawned overcast and misty, very mild. The day remained overcast with just a little drizzle at times. </t>
  </si>
  <si>
    <t>A spell of rain through the early hours produced 5.4mm. A clearance arrived around 05:30 GMT. Clear spells to start with, cloud building again towards observation with a few showers scattered around. Further Sunny spells developed by late morning and in to the afternoon, very mild again, top temperature 14.4c.</t>
  </si>
  <si>
    <t>Variable cloud overnight prevented it turning as chilly as recent nights, low 8.5c. The day dawned with misty conditions over the near by fields. Bright and dry with sunshine so far this morning. The day stayed bright with sunny spells, feeling warm by afternoon as the temperature reached 22.9c. The early evening saw a few scattered showers in the area, though none was noted at this station.</t>
  </si>
  <si>
    <t>Dry and fine overnight with variable cloud. Warm with good sunny spells to observation, hazy. Becoming very warm through the late morning and in to the afternoon with continued sunny spells, though with enough cloud building at times to threaten a shower.</t>
  </si>
  <si>
    <t xml:space="preserve">A widespread ground frost overnight ensured my pond refroze last night after a few hours of being ice free yesterday.  The westerly wind has continued around force 5 overnight which has prevented the screen temperature falling below 0.9c, grass minimum was, -2.0c. A sunny day followed and the temperature managed to climb to 6.0c by afternoon. </t>
  </si>
  <si>
    <t>ESE</t>
  </si>
  <si>
    <t>A spell of light to moderate rain cleared  soon after midnight with the early hours been largely clear and less windy. Low 3.7c. Sunny to observation, feeling cool in the fresh westerly wind. The morning and afternoon stayed mainly sunny with the odd quickly passing light shower. Top temperature 11.4c, maximum wind gust 29.5 WSW.</t>
  </si>
  <si>
    <t>Clear periods overnight. Sunny from the word go, warm too, top temperature 22.0c.</t>
  </si>
  <si>
    <t>Dry overnight with variable cloud. At observation, cloudy and dry, bright spells. There were sunny spells, though also a good deal of cloud, showers broke out quite widely, though none were noted in this location.</t>
  </si>
  <si>
    <t>After overnight rain a damp and very mild start once again. Another mainly cloudy day followed. There were some showery bursts of moderate rain during the late morning and afternoon. Very mild again, high 10.5c.</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</si>
</sst>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Red]\-0.0\ "/>
    <numFmt numFmtId="165" formatCode="0.0"/>
    <numFmt numFmtId="166" formatCode="0_ ;[Red]\-0\ "/>
    <numFmt numFmtId="167" formatCode="mmm\-yyyy"/>
    <numFmt numFmtId="168" formatCode="&quot;Yes&quot;;&quot;Yes&quot;;&quot;No&quot;"/>
    <numFmt numFmtId="169" formatCode="&quot;True&quot;;&quot;True&quot;;&quot;False&quot;"/>
    <numFmt numFmtId="170" formatCode="&quot;On&quot;;&quot;On&quot;;&quot;Off&quot;"/>
    <numFmt numFmtId="171" formatCode="0.00_ ;[Red]\-0.00\ "/>
  </numFmts>
  <fonts count="47">
    <font>
      <sz val="10"/>
      <name val="Arial"/>
      <family val="0"/>
    </font>
    <font>
      <u val="single"/>
      <sz val="10"/>
      <color indexed="36"/>
      <name val="Arial"/>
      <family val="0"/>
    </font>
    <font>
      <u val="single"/>
      <sz val="10"/>
      <color indexed="12"/>
      <name val="Arial"/>
      <family val="0"/>
    </font>
    <font>
      <sz val="8"/>
      <name val="Arial"/>
      <family val="2"/>
    </font>
    <font>
      <b/>
      <u val="single"/>
      <sz val="8"/>
      <name val="Arial"/>
      <family val="2"/>
    </font>
    <font>
      <b/>
      <u val="single"/>
      <sz val="8"/>
      <color indexed="8"/>
      <name val="Arial"/>
      <family val="2"/>
    </font>
    <font>
      <u val="single"/>
      <sz val="8"/>
      <color indexed="8"/>
      <name val="Arial"/>
      <family val="2"/>
    </font>
    <font>
      <u val="single"/>
      <sz val="8"/>
      <name val="Arial"/>
      <family val="2"/>
    </font>
    <font>
      <b/>
      <sz val="10"/>
      <color indexed="8"/>
      <name val="Arial"/>
      <family val="2"/>
    </font>
    <font>
      <sz val="8"/>
      <color indexed="8"/>
      <name val="Arial"/>
      <family val="2"/>
    </font>
    <font>
      <b/>
      <sz val="10"/>
      <name val="Arial"/>
      <family val="2"/>
    </font>
    <font>
      <b/>
      <sz val="12"/>
      <name val="Arial"/>
      <family val="0"/>
    </font>
    <font>
      <i/>
      <u val="single"/>
      <sz val="8"/>
      <name val="Arial"/>
      <family val="2"/>
    </font>
    <font>
      <b/>
      <u val="single"/>
      <sz val="10"/>
      <name val="Arial"/>
      <family val="2"/>
    </font>
    <font>
      <u val="single"/>
      <sz val="10"/>
      <color indexed="8"/>
      <name val="Arial"/>
      <family val="2"/>
    </font>
    <font>
      <sz val="8"/>
      <color indexed="40"/>
      <name val="Arial"/>
      <family val="2"/>
    </font>
    <font>
      <sz val="8"/>
      <color indexed="10"/>
      <name val="Arial"/>
      <family val="2"/>
    </font>
    <font>
      <b/>
      <sz val="8"/>
      <color indexed="8"/>
      <name val="Arial"/>
      <family val="2"/>
    </font>
    <font>
      <b/>
      <u val="single"/>
      <sz val="16"/>
      <color indexed="63"/>
      <name val="Arial"/>
      <family val="2"/>
    </font>
    <font>
      <b/>
      <u val="single"/>
      <sz val="10"/>
      <color indexed="60"/>
      <name val="Arial"/>
      <family val="2"/>
    </font>
    <font>
      <b/>
      <u val="single"/>
      <sz val="8"/>
      <color indexed="63"/>
      <name val="Arial"/>
      <family val="2"/>
    </font>
    <font>
      <sz val="10"/>
      <color indexed="60"/>
      <name val="Arial"/>
      <family val="2"/>
    </font>
    <font>
      <b/>
      <sz val="10"/>
      <color indexed="63"/>
      <name val="Arial"/>
      <family val="2"/>
    </font>
    <font>
      <b/>
      <u val="single"/>
      <sz val="10"/>
      <color indexed="12"/>
      <name val="Arial"/>
      <family val="2"/>
    </font>
    <font>
      <b/>
      <sz val="10"/>
      <color indexed="12"/>
      <name val="Arial"/>
      <family val="2"/>
    </font>
    <font>
      <b/>
      <u val="single"/>
      <sz val="10"/>
      <color indexed="53"/>
      <name val="Arial"/>
      <family val="2"/>
    </font>
    <font>
      <b/>
      <sz val="10"/>
      <color indexed="53"/>
      <name val="Arial"/>
      <family val="2"/>
    </font>
    <font>
      <sz val="10"/>
      <color indexed="12"/>
      <name val="Arial"/>
      <family val="2"/>
    </font>
    <font>
      <sz val="10"/>
      <color indexed="53"/>
      <name val="Arial"/>
      <family val="2"/>
    </font>
    <font>
      <b/>
      <u val="single"/>
      <sz val="10"/>
      <color indexed="8"/>
      <name val="Arial"/>
      <family val="2"/>
    </font>
    <font>
      <b/>
      <sz val="18"/>
      <name val="Arial"/>
      <family val="0"/>
    </font>
    <font>
      <sz val="7.5"/>
      <name val="Arial"/>
      <family val="0"/>
    </font>
    <font>
      <b/>
      <i/>
      <u val="single"/>
      <sz val="10"/>
      <name val="Arial"/>
      <family val="2"/>
    </font>
    <font>
      <b/>
      <i/>
      <u val="single"/>
      <sz val="10"/>
      <color indexed="23"/>
      <name val="Arial"/>
      <family val="2"/>
    </font>
    <font>
      <sz val="8"/>
      <color indexed="22"/>
      <name val="Arial"/>
      <family val="2"/>
    </font>
    <font>
      <sz val="8"/>
      <color indexed="22"/>
      <name val="Times New Roman"/>
      <family val="1"/>
    </font>
    <font>
      <b/>
      <sz val="8"/>
      <color indexed="10"/>
      <name val="Arial"/>
      <family val="2"/>
    </font>
    <font>
      <i/>
      <u val="single"/>
      <sz val="8"/>
      <color indexed="8"/>
      <name val="Arial"/>
      <family val="2"/>
    </font>
    <font>
      <b/>
      <sz val="8"/>
      <name val="Arial"/>
      <family val="2"/>
    </font>
    <font>
      <b/>
      <sz val="8"/>
      <color indexed="15"/>
      <name val="Arial"/>
      <family val="2"/>
    </font>
    <font>
      <sz val="8"/>
      <name val="Tahoma"/>
      <family val="0"/>
    </font>
    <font>
      <sz val="9"/>
      <name val="Tahoma"/>
      <family val="0"/>
    </font>
    <font>
      <sz val="10"/>
      <name val="Times New Roman"/>
      <family val="1"/>
    </font>
    <font>
      <u val="single"/>
      <sz val="8"/>
      <color indexed="10"/>
      <name val="Arial"/>
      <family val="2"/>
    </font>
    <font>
      <b/>
      <sz val="8"/>
      <name val="Tahoma"/>
      <family val="0"/>
    </font>
    <font>
      <b/>
      <u val="single"/>
      <sz val="10"/>
      <color indexed="17"/>
      <name val="Arial"/>
      <family val="2"/>
    </font>
    <font>
      <b/>
      <sz val="9"/>
      <name val="Tahoma"/>
      <family val="0"/>
    </font>
  </fonts>
  <fills count="22">
    <fill>
      <patternFill/>
    </fill>
    <fill>
      <patternFill patternType="gray125"/>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11"/>
        <bgColor indexed="64"/>
      </patternFill>
    </fill>
    <fill>
      <patternFill patternType="lightDown">
        <bgColor indexed="22"/>
      </patternFill>
    </fill>
    <fill>
      <patternFill patternType="solid">
        <fgColor indexed="41"/>
        <bgColor indexed="64"/>
      </patternFill>
    </fill>
    <fill>
      <patternFill patternType="solid">
        <fgColor indexed="65"/>
        <bgColor indexed="64"/>
      </patternFill>
    </fill>
    <fill>
      <patternFill patternType="solid">
        <fgColor indexed="50"/>
        <bgColor indexed="64"/>
      </patternFill>
    </fill>
    <fill>
      <patternFill patternType="solid">
        <fgColor indexed="12"/>
        <bgColor indexed="64"/>
      </patternFill>
    </fill>
    <fill>
      <patternFill patternType="solid">
        <fgColor indexed="18"/>
        <bgColor indexed="64"/>
      </patternFill>
    </fill>
    <fill>
      <patternFill patternType="lightUp">
        <bgColor indexed="22"/>
      </patternFill>
    </fill>
    <fill>
      <patternFill patternType="solid">
        <fgColor indexed="52"/>
        <bgColor indexed="64"/>
      </patternFill>
    </fill>
    <fill>
      <patternFill patternType="solid">
        <fgColor indexed="10"/>
        <bgColor indexed="64"/>
      </patternFill>
    </fill>
    <fill>
      <patternFill patternType="gray0625"/>
    </fill>
    <fill>
      <patternFill patternType="solid">
        <fgColor indexed="14"/>
        <bgColor indexed="64"/>
      </patternFill>
    </fill>
    <fill>
      <patternFill patternType="solid">
        <fgColor indexed="13"/>
        <bgColor indexed="64"/>
      </patternFill>
    </fill>
  </fills>
  <borders count="43">
    <border>
      <left/>
      <right/>
      <top/>
      <bottom/>
      <diagonal/>
    </border>
    <border>
      <left style="thin"/>
      <right style="thin"/>
      <top style="thin"/>
      <bottom style="thin"/>
    </border>
    <border>
      <left>
        <color indexed="63"/>
      </left>
      <right style="thin"/>
      <top style="thick"/>
      <bottom style="thick"/>
    </border>
    <border>
      <left style="thin"/>
      <right style="thin"/>
      <top style="thick"/>
      <bottom style="thick"/>
    </border>
    <border>
      <left style="thick"/>
      <right style="thin"/>
      <top style="thin"/>
      <bottom style="thin"/>
    </border>
    <border>
      <left style="thin"/>
      <right>
        <color indexed="63"/>
      </right>
      <top style="thin"/>
      <bottom style="thin"/>
    </border>
    <border>
      <left style="thin"/>
      <right style="thin"/>
      <top style="thin"/>
      <bottom>
        <color indexed="63"/>
      </bottom>
    </border>
    <border>
      <left style="thin"/>
      <right style="thin"/>
      <top style="thin"/>
      <bottom style="thick">
        <color indexed="1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ck"/>
      <bottom style="thick"/>
    </border>
    <border>
      <left style="thin"/>
      <right style="thick"/>
      <top style="thick"/>
      <bottom style="thick"/>
    </border>
    <border>
      <left>
        <color indexed="63"/>
      </left>
      <right style="thin"/>
      <top style="thin"/>
      <bottom style="thin"/>
    </border>
    <border>
      <left style="thin"/>
      <right style="thin"/>
      <top style="thick"/>
      <bottom style="thin"/>
    </border>
    <border>
      <left>
        <color indexed="63"/>
      </left>
      <right style="medium"/>
      <top>
        <color indexed="63"/>
      </top>
      <bottom style="thin"/>
    </border>
    <border>
      <left style="thin"/>
      <right style="thin"/>
      <top>
        <color indexed="63"/>
      </top>
      <bottom style="thin"/>
    </border>
    <border>
      <left>
        <color indexed="63"/>
      </left>
      <right style="medium"/>
      <top style="thin"/>
      <bottom style="thin"/>
    </border>
    <border>
      <left style="medium"/>
      <right style="thin"/>
      <top style="thin"/>
      <bottom style="thin"/>
    </border>
    <border>
      <left style="thick"/>
      <right style="thin"/>
      <top style="thick"/>
      <bottom style="thick"/>
    </border>
    <border>
      <left style="thick"/>
      <right>
        <color indexed="63"/>
      </right>
      <top>
        <color indexed="63"/>
      </top>
      <bottom style="thin"/>
    </border>
    <border>
      <left style="thick"/>
      <right>
        <color indexed="63"/>
      </right>
      <top style="thin"/>
      <bottom style="thin"/>
    </border>
    <border>
      <left style="thick"/>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color indexed="63"/>
      </right>
      <top style="thick"/>
      <bottom style="thick"/>
    </border>
    <border>
      <left style="medium"/>
      <right style="thin"/>
      <top style="thick"/>
      <bottom style="thick"/>
    </border>
    <border>
      <left>
        <color indexed="63"/>
      </left>
      <right style="medium"/>
      <top style="thick"/>
      <bottom style="thick"/>
    </border>
    <border>
      <left style="medium"/>
      <right style="thin"/>
      <top style="thin"/>
      <bottom>
        <color indexed="63"/>
      </bottom>
    </border>
    <border>
      <left style="thin"/>
      <right>
        <color indexed="63"/>
      </right>
      <top style="medium"/>
      <bottom style="medium"/>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style="thin"/>
      <right style="medium"/>
      <top style="thin"/>
      <bottom>
        <color indexed="63"/>
      </bottom>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28">
    <xf numFmtId="0" fontId="0" fillId="0" borderId="0" xfId="0" applyAlignment="1">
      <alignment/>
    </xf>
    <xf numFmtId="0" fontId="3" fillId="0" borderId="1" xfId="0" applyFont="1" applyFill="1" applyBorder="1" applyAlignment="1">
      <alignment horizontal="center"/>
    </xf>
    <xf numFmtId="14" fontId="3" fillId="0" borderId="1" xfId="0" applyNumberFormat="1" applyFont="1" applyFill="1" applyBorder="1" applyAlignment="1">
      <alignment horizontal="center"/>
    </xf>
    <xf numFmtId="0" fontId="3" fillId="2" borderId="1" xfId="0" applyFont="1" applyFill="1" applyBorder="1" applyAlignment="1">
      <alignment/>
    </xf>
    <xf numFmtId="0" fontId="3" fillId="3" borderId="1" xfId="0" applyFont="1" applyFill="1" applyBorder="1" applyAlignment="1">
      <alignment/>
    </xf>
    <xf numFmtId="0" fontId="3" fillId="0" borderId="1" xfId="0" applyFont="1" applyFill="1" applyBorder="1" applyAlignment="1">
      <alignment horizontal="center" vertical="center" wrapText="1"/>
    </xf>
    <xf numFmtId="1" fontId="7" fillId="0" borderId="1" xfId="0" applyNumberFormat="1" applyFont="1" applyFill="1" applyBorder="1" applyAlignment="1">
      <alignment horizont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xf>
    <xf numFmtId="0" fontId="12" fillId="0" borderId="1" xfId="0" applyFont="1" applyFill="1" applyBorder="1" applyAlignment="1">
      <alignment horizontal="center" vertical="center" shrinkToFit="1"/>
    </xf>
    <xf numFmtId="0" fontId="3" fillId="0" borderId="1" xfId="0" applyFont="1" applyFill="1" applyBorder="1" applyAlignment="1">
      <alignment horizontal="center" wrapText="1"/>
    </xf>
    <xf numFmtId="0" fontId="15" fillId="0" borderId="1" xfId="0" applyFont="1" applyFill="1" applyBorder="1" applyAlignment="1">
      <alignment horizontal="center"/>
    </xf>
    <xf numFmtId="164" fontId="5" fillId="0" borderId="2" xfId="0" applyNumberFormat="1" applyFont="1" applyFill="1" applyBorder="1" applyAlignment="1">
      <alignment horizontal="center" wrapText="1"/>
    </xf>
    <xf numFmtId="164" fontId="5" fillId="0" borderId="3" xfId="0" applyNumberFormat="1" applyFont="1" applyFill="1" applyBorder="1" applyAlignment="1">
      <alignment horizontal="center" wrapText="1"/>
    </xf>
    <xf numFmtId="164" fontId="4" fillId="0" borderId="3" xfId="0" applyNumberFormat="1" applyFont="1" applyFill="1" applyBorder="1" applyAlignment="1">
      <alignment horizontal="center" wrapText="1"/>
    </xf>
    <xf numFmtId="0" fontId="4" fillId="0" borderId="1" xfId="0" applyFont="1" applyFill="1" applyBorder="1" applyAlignment="1">
      <alignment horizontal="center"/>
    </xf>
    <xf numFmtId="164" fontId="6" fillId="0" borderId="4" xfId="0" applyNumberFormat="1" applyFont="1" applyFill="1" applyBorder="1" applyAlignment="1">
      <alignment horizontal="center" wrapText="1"/>
    </xf>
    <xf numFmtId="0" fontId="6" fillId="0" borderId="1" xfId="0" applyFont="1" applyFill="1" applyBorder="1" applyAlignment="1">
      <alignment horizontal="center" wrapText="1"/>
    </xf>
    <xf numFmtId="0" fontId="4" fillId="0" borderId="1" xfId="0" applyFont="1" applyFill="1" applyBorder="1" applyAlignment="1">
      <alignment horizontal="center" vertical="center" wrapText="1"/>
    </xf>
    <xf numFmtId="1" fontId="6" fillId="0" borderId="1" xfId="0" applyNumberFormat="1" applyFont="1" applyFill="1" applyBorder="1" applyAlignment="1">
      <alignment horizontal="center" wrapText="1"/>
    </xf>
    <xf numFmtId="0" fontId="7" fillId="0" borderId="1" xfId="0" applyFont="1" applyFill="1" applyBorder="1" applyAlignment="1">
      <alignment horizontal="center" wrapText="1"/>
    </xf>
    <xf numFmtId="0" fontId="9" fillId="4" borderId="1" xfId="0" applyFont="1" applyFill="1" applyBorder="1" applyAlignment="1">
      <alignment/>
    </xf>
    <xf numFmtId="0" fontId="9" fillId="5" borderId="1" xfId="0" applyFont="1" applyFill="1" applyBorder="1" applyAlignment="1">
      <alignment/>
    </xf>
    <xf numFmtId="0" fontId="3" fillId="0" borderId="0" xfId="0" applyFont="1" applyAlignment="1">
      <alignment shrinkToFit="1"/>
    </xf>
    <xf numFmtId="0" fontId="3" fillId="0" borderId="1" xfId="0" applyFont="1" applyBorder="1" applyAlignment="1">
      <alignment horizontal="center" shrinkToFit="1"/>
    </xf>
    <xf numFmtId="0" fontId="3" fillId="0" borderId="5" xfId="0" applyFont="1" applyFill="1" applyBorder="1" applyAlignment="1">
      <alignment/>
    </xf>
    <xf numFmtId="0" fontId="3" fillId="0" borderId="0" xfId="0" applyFont="1" applyAlignment="1">
      <alignment horizontal="center"/>
    </xf>
    <xf numFmtId="164" fontId="3" fillId="0" borderId="1" xfId="0" applyNumberFormat="1" applyFont="1" applyBorder="1" applyAlignment="1">
      <alignment horizontal="center" shrinkToFit="1"/>
    </xf>
    <xf numFmtId="14" fontId="3" fillId="0" borderId="5" xfId="0" applyNumberFormat="1" applyFont="1" applyFill="1" applyBorder="1" applyAlignment="1">
      <alignment/>
    </xf>
    <xf numFmtId="165" fontId="17" fillId="0" borderId="1" xfId="0" applyNumberFormat="1" applyFont="1" applyFill="1" applyBorder="1" applyAlignment="1">
      <alignment horizontal="center"/>
    </xf>
    <xf numFmtId="165" fontId="17" fillId="0" borderId="1" xfId="0" applyNumberFormat="1" applyFont="1" applyFill="1" applyBorder="1" applyAlignment="1" quotePrefix="1">
      <alignment horizontal="center" shrinkToFi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xf>
    <xf numFmtId="14" fontId="3" fillId="0" borderId="6" xfId="0" applyNumberFormat="1" applyFont="1" applyFill="1" applyBorder="1" applyAlignment="1">
      <alignment horizontal="center"/>
    </xf>
    <xf numFmtId="165" fontId="5" fillId="0" borderId="3" xfId="0" applyNumberFormat="1" applyFont="1" applyFill="1" applyBorder="1" applyAlignment="1">
      <alignment horizontal="center" wrapText="1"/>
    </xf>
    <xf numFmtId="165" fontId="17" fillId="0" borderId="7" xfId="0" applyNumberFormat="1" applyFont="1" applyFill="1" applyBorder="1" applyAlignment="1">
      <alignment horizontal="center"/>
    </xf>
    <xf numFmtId="165" fontId="7" fillId="0" borderId="0" xfId="0" applyNumberFormat="1" applyFont="1" applyAlignment="1">
      <alignment horizontal="center" vertical="center"/>
    </xf>
    <xf numFmtId="165" fontId="7" fillId="0" borderId="0" xfId="0" applyNumberFormat="1" applyFont="1" applyAlignment="1">
      <alignment horizontal="center"/>
    </xf>
    <xf numFmtId="164" fontId="9" fillId="6" borderId="1" xfId="0" applyNumberFormat="1" applyFont="1" applyFill="1" applyBorder="1" applyAlignment="1">
      <alignment horizontal="center" wrapText="1"/>
    </xf>
    <xf numFmtId="164" fontId="3" fillId="0" borderId="1" xfId="0" applyNumberFormat="1" applyFont="1" applyBorder="1" applyAlignment="1">
      <alignment horizontal="center"/>
    </xf>
    <xf numFmtId="164" fontId="3" fillId="7" borderId="1" xfId="0" applyNumberFormat="1" applyFont="1" applyFill="1" applyBorder="1" applyAlignment="1">
      <alignment horizontal="center"/>
    </xf>
    <xf numFmtId="0" fontId="0" fillId="8" borderId="0" xfId="0" applyFill="1" applyAlignment="1">
      <alignment/>
    </xf>
    <xf numFmtId="0" fontId="0" fillId="8" borderId="0" xfId="0" applyFill="1" applyAlignment="1">
      <alignment horizontal="center"/>
    </xf>
    <xf numFmtId="0" fontId="18" fillId="8" borderId="0" xfId="0" applyFont="1" applyFill="1" applyAlignment="1">
      <alignment/>
    </xf>
    <xf numFmtId="0" fontId="19" fillId="8" borderId="8" xfId="0" applyFont="1" applyFill="1" applyBorder="1" applyAlignment="1">
      <alignment horizontal="left"/>
    </xf>
    <xf numFmtId="0" fontId="20" fillId="8" borderId="9" xfId="0" applyFont="1" applyFill="1" applyBorder="1" applyAlignment="1">
      <alignment horizontal="center" wrapText="1"/>
    </xf>
    <xf numFmtId="0" fontId="4" fillId="8" borderId="9" xfId="0" applyFont="1" applyFill="1" applyBorder="1" applyAlignment="1">
      <alignment horizontal="center" wrapText="1"/>
    </xf>
    <xf numFmtId="0" fontId="5" fillId="8" borderId="10" xfId="0" applyFont="1" applyFill="1" applyBorder="1" applyAlignment="1">
      <alignment horizontal="center" wrapText="1"/>
    </xf>
    <xf numFmtId="0" fontId="0" fillId="8" borderId="9" xfId="0" applyFill="1" applyBorder="1" applyAlignment="1">
      <alignment/>
    </xf>
    <xf numFmtId="0" fontId="20" fillId="8" borderId="9" xfId="0" applyFont="1" applyFill="1" applyBorder="1" applyAlignment="1">
      <alignment/>
    </xf>
    <xf numFmtId="0" fontId="0" fillId="8" borderId="0" xfId="0" applyFill="1" applyBorder="1" applyAlignment="1">
      <alignment/>
    </xf>
    <xf numFmtId="0" fontId="2" fillId="8" borderId="8" xfId="20" applyFont="1" applyFill="1" applyBorder="1" applyAlignment="1">
      <alignment horizontal="center" wrapText="1"/>
    </xf>
    <xf numFmtId="0" fontId="21" fillId="8" borderId="11" xfId="0" applyFont="1" applyFill="1" applyBorder="1" applyAlignment="1">
      <alignment horizontal="left"/>
    </xf>
    <xf numFmtId="0" fontId="22" fillId="8" borderId="0" xfId="0" applyFont="1" applyFill="1" applyBorder="1" applyAlignment="1">
      <alignment horizontal="center"/>
    </xf>
    <xf numFmtId="165" fontId="23" fillId="8" borderId="0" xfId="0" applyNumberFormat="1" applyFont="1" applyFill="1" applyBorder="1" applyAlignment="1">
      <alignment horizontal="center"/>
    </xf>
    <xf numFmtId="0" fontId="23" fillId="8" borderId="12" xfId="0" applyFont="1" applyFill="1" applyBorder="1" applyAlignment="1">
      <alignment horizontal="center"/>
    </xf>
    <xf numFmtId="165" fontId="24" fillId="8" borderId="11" xfId="0" applyNumberFormat="1" applyFont="1" applyFill="1" applyBorder="1" applyAlignment="1">
      <alignment horizontal="center"/>
    </xf>
    <xf numFmtId="165" fontId="24" fillId="8" borderId="12" xfId="0" applyNumberFormat="1" applyFont="1" applyFill="1" applyBorder="1" applyAlignment="1">
      <alignment horizontal="center"/>
    </xf>
    <xf numFmtId="165" fontId="25" fillId="8" borderId="0" xfId="0" applyNumberFormat="1" applyFont="1" applyFill="1" applyBorder="1" applyAlignment="1">
      <alignment horizontal="center"/>
    </xf>
    <xf numFmtId="0" fontId="25" fillId="8" borderId="12" xfId="0" applyFont="1" applyFill="1" applyBorder="1" applyAlignment="1">
      <alignment horizontal="center"/>
    </xf>
    <xf numFmtId="165" fontId="26" fillId="8" borderId="11" xfId="0" applyNumberFormat="1" applyFont="1" applyFill="1" applyBorder="1" applyAlignment="1">
      <alignment horizontal="center"/>
    </xf>
    <xf numFmtId="0" fontId="27" fillId="8" borderId="0" xfId="0" applyFont="1" applyFill="1" applyBorder="1" applyAlignment="1">
      <alignment/>
    </xf>
    <xf numFmtId="165" fontId="26" fillId="8" borderId="12" xfId="0" applyNumberFormat="1" applyFont="1" applyFill="1" applyBorder="1" applyAlignment="1">
      <alignment horizontal="center"/>
    </xf>
    <xf numFmtId="0" fontId="28" fillId="8" borderId="0" xfId="0" applyFont="1" applyFill="1" applyBorder="1" applyAlignment="1">
      <alignment/>
    </xf>
    <xf numFmtId="165" fontId="23" fillId="8" borderId="12" xfId="0" applyNumberFormat="1" applyFont="1" applyFill="1" applyBorder="1" applyAlignment="1">
      <alignment horizontal="center"/>
    </xf>
    <xf numFmtId="165" fontId="8" fillId="8" borderId="12" xfId="0" applyNumberFormat="1" applyFont="1" applyFill="1" applyBorder="1" applyAlignment="1">
      <alignment horizontal="center"/>
    </xf>
    <xf numFmtId="2" fontId="29" fillId="8" borderId="0" xfId="0" applyNumberFormat="1" applyFont="1" applyFill="1" applyBorder="1" applyAlignment="1">
      <alignment horizontal="center"/>
    </xf>
    <xf numFmtId="165" fontId="14" fillId="8" borderId="12" xfId="0" applyNumberFormat="1" applyFont="1" applyFill="1" applyBorder="1" applyAlignment="1">
      <alignment horizontal="center"/>
    </xf>
    <xf numFmtId="165" fontId="13" fillId="8" borderId="11" xfId="0" applyNumberFormat="1" applyFont="1" applyFill="1" applyBorder="1" applyAlignment="1">
      <alignment horizontal="center"/>
    </xf>
    <xf numFmtId="165" fontId="29" fillId="8" borderId="12" xfId="0" applyNumberFormat="1" applyFont="1" applyFill="1" applyBorder="1" applyAlignment="1">
      <alignment horizontal="center"/>
    </xf>
    <xf numFmtId="0" fontId="0" fillId="8" borderId="13" xfId="0" applyFill="1" applyBorder="1" applyAlignment="1">
      <alignment/>
    </xf>
    <xf numFmtId="0" fontId="0" fillId="8" borderId="14" xfId="0" applyFill="1" applyBorder="1" applyAlignment="1">
      <alignment/>
    </xf>
    <xf numFmtId="0" fontId="0" fillId="8" borderId="15" xfId="0" applyFill="1" applyBorder="1" applyAlignment="1">
      <alignment/>
    </xf>
    <xf numFmtId="0" fontId="30" fillId="8" borderId="0" xfId="0" applyFont="1" applyFill="1" applyAlignment="1">
      <alignment/>
    </xf>
    <xf numFmtId="0" fontId="0" fillId="8" borderId="16" xfId="0" applyFill="1" applyBorder="1" applyAlignment="1">
      <alignment wrapText="1"/>
    </xf>
    <xf numFmtId="0" fontId="0" fillId="8" borderId="16" xfId="0" applyFill="1" applyBorder="1" applyAlignment="1">
      <alignment horizontal="center" wrapText="1"/>
    </xf>
    <xf numFmtId="0" fontId="31" fillId="8" borderId="16" xfId="0" applyFont="1" applyFill="1" applyBorder="1" applyAlignment="1">
      <alignment horizontal="center" wrapText="1"/>
    </xf>
    <xf numFmtId="0" fontId="2" fillId="8" borderId="0" xfId="20" applyFill="1" applyAlignment="1">
      <alignment/>
    </xf>
    <xf numFmtId="0" fontId="13" fillId="8" borderId="0" xfId="0" applyFont="1" applyFill="1" applyAlignment="1">
      <alignment/>
    </xf>
    <xf numFmtId="165" fontId="26" fillId="8" borderId="16" xfId="0" applyNumberFormat="1" applyFont="1" applyFill="1" applyBorder="1" applyAlignment="1">
      <alignment horizontal="center" wrapText="1"/>
    </xf>
    <xf numFmtId="0" fontId="29" fillId="8" borderId="0" xfId="0" applyFont="1" applyFill="1" applyAlignment="1" quotePrefix="1">
      <alignment/>
    </xf>
    <xf numFmtId="0" fontId="13" fillId="0" borderId="0" xfId="0" applyFont="1" applyAlignment="1">
      <alignment/>
    </xf>
    <xf numFmtId="0" fontId="10" fillId="0" borderId="0" xfId="0" applyFont="1" applyAlignment="1">
      <alignment horizontal="center"/>
    </xf>
    <xf numFmtId="165" fontId="0" fillId="0" borderId="0" xfId="0" applyNumberFormat="1" applyAlignment="1">
      <alignment horizontal="center"/>
    </xf>
    <xf numFmtId="0" fontId="34" fillId="0" borderId="0" xfId="0" applyFont="1" applyAlignment="1">
      <alignment/>
    </xf>
    <xf numFmtId="165" fontId="35" fillId="0" borderId="0" xfId="0" applyNumberFormat="1" applyFont="1" applyBorder="1" applyAlignment="1">
      <alignment/>
    </xf>
    <xf numFmtId="165" fontId="35" fillId="0" borderId="0" xfId="0" applyNumberFormat="1" applyFont="1" applyAlignment="1">
      <alignment/>
    </xf>
    <xf numFmtId="165" fontId="35" fillId="0" borderId="0" xfId="0" applyNumberFormat="1" applyFont="1" applyFill="1" applyBorder="1" applyAlignment="1">
      <alignment/>
    </xf>
    <xf numFmtId="165" fontId="34" fillId="0" borderId="0"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9" borderId="0" xfId="0" applyFont="1" applyFill="1" applyAlignment="1">
      <alignment horizontal="center"/>
    </xf>
    <xf numFmtId="0" fontId="9" fillId="10" borderId="1" xfId="0" applyFont="1" applyFill="1" applyBorder="1" applyAlignment="1">
      <alignment shrinkToFit="1"/>
    </xf>
    <xf numFmtId="0" fontId="3" fillId="11" borderId="0" xfId="0" applyFont="1" applyFill="1" applyAlignment="1">
      <alignment horizontal="center"/>
    </xf>
    <xf numFmtId="0" fontId="36" fillId="7" borderId="0" xfId="0" applyFont="1" applyFill="1" applyAlignment="1">
      <alignment horizontal="center"/>
    </xf>
    <xf numFmtId="164" fontId="6" fillId="0" borderId="17" xfId="0" applyNumberFormat="1" applyFont="1" applyFill="1" applyBorder="1" applyAlignment="1">
      <alignment horizontal="center" wrapText="1"/>
    </xf>
    <xf numFmtId="164" fontId="6" fillId="0" borderId="3" xfId="0" applyNumberFormat="1" applyFont="1" applyFill="1" applyBorder="1" applyAlignment="1">
      <alignment horizontal="center" wrapText="1"/>
    </xf>
    <xf numFmtId="164" fontId="7" fillId="0" borderId="3" xfId="0" applyNumberFormat="1" applyFont="1" applyFill="1" applyBorder="1" applyAlignment="1">
      <alignment horizontal="center" wrapText="1"/>
    </xf>
    <xf numFmtId="164" fontId="7" fillId="0" borderId="18" xfId="0" applyNumberFormat="1" applyFont="1" applyFill="1" applyBorder="1" applyAlignment="1">
      <alignment horizontal="center" wrapText="1"/>
    </xf>
    <xf numFmtId="164" fontId="7" fillId="0" borderId="19" xfId="0" applyNumberFormat="1" applyFont="1" applyFill="1" applyBorder="1" applyAlignment="1">
      <alignment horizontal="center" wrapText="1"/>
    </xf>
    <xf numFmtId="164" fontId="9" fillId="0" borderId="20" xfId="0" applyNumberFormat="1" applyFont="1" applyFill="1" applyBorder="1" applyAlignment="1">
      <alignment horizontal="center" wrapText="1"/>
    </xf>
    <xf numFmtId="164" fontId="9" fillId="12" borderId="1" xfId="0" applyNumberFormat="1" applyFont="1" applyFill="1" applyBorder="1" applyAlignment="1">
      <alignment horizontal="center" wrapText="1"/>
    </xf>
    <xf numFmtId="164" fontId="3" fillId="6" borderId="20" xfId="0" applyNumberFormat="1" applyFont="1" applyFill="1" applyBorder="1" applyAlignment="1">
      <alignment horizontal="center"/>
    </xf>
    <xf numFmtId="164" fontId="3" fillId="6" borderId="21" xfId="0" applyNumberFormat="1" applyFont="1" applyFill="1" applyBorder="1" applyAlignment="1">
      <alignment horizontal="center"/>
    </xf>
    <xf numFmtId="0" fontId="9" fillId="0" borderId="1" xfId="0" applyFont="1" applyFill="1" applyBorder="1" applyAlignment="1">
      <alignment horizontal="center" wrapText="1"/>
    </xf>
    <xf numFmtId="1" fontId="9" fillId="0" borderId="1" xfId="0" applyNumberFormat="1" applyFont="1" applyFill="1" applyBorder="1" applyAlignment="1">
      <alignment horizontal="center" wrapText="1"/>
    </xf>
    <xf numFmtId="0" fontId="9" fillId="0" borderId="1" xfId="0" applyFont="1" applyFill="1" applyBorder="1" applyAlignment="1">
      <alignment horizontal="center"/>
    </xf>
    <xf numFmtId="164" fontId="9" fillId="0" borderId="1" xfId="0" applyNumberFormat="1" applyFont="1" applyFill="1" applyBorder="1" applyAlignment="1">
      <alignment horizontal="center" wrapText="1"/>
    </xf>
    <xf numFmtId="164" fontId="3" fillId="6" borderId="1" xfId="0" applyNumberFormat="1" applyFont="1" applyFill="1" applyBorder="1" applyAlignment="1">
      <alignment horizontal="center"/>
    </xf>
    <xf numFmtId="164" fontId="3" fillId="6" borderId="22" xfId="0" applyNumberFormat="1" applyFont="1" applyFill="1" applyBorder="1" applyAlignment="1">
      <alignment horizontal="center"/>
    </xf>
    <xf numFmtId="164" fontId="3" fillId="6" borderId="23" xfId="0" applyNumberFormat="1" applyFont="1" applyFill="1" applyBorder="1" applyAlignment="1">
      <alignment horizontal="center"/>
    </xf>
    <xf numFmtId="0" fontId="3" fillId="0" borderId="1" xfId="0" applyFont="1" applyFill="1" applyBorder="1" applyAlignment="1">
      <alignment horizontal="center"/>
    </xf>
    <xf numFmtId="165" fontId="38" fillId="0" borderId="1" xfId="0" applyNumberFormat="1" applyFont="1" applyFill="1" applyBorder="1" applyAlignment="1">
      <alignment horizontal="center"/>
    </xf>
    <xf numFmtId="0" fontId="9" fillId="0" borderId="6" xfId="0" applyFont="1" applyFill="1" applyBorder="1" applyAlignment="1">
      <alignment horizontal="center" wrapText="1"/>
    </xf>
    <xf numFmtId="1" fontId="9" fillId="0" borderId="6" xfId="0" applyNumberFormat="1" applyFont="1" applyFill="1" applyBorder="1" applyAlignment="1">
      <alignment horizontal="center" wrapText="1"/>
    </xf>
    <xf numFmtId="165" fontId="17" fillId="0" borderId="6" xfId="0" applyNumberFormat="1" applyFont="1" applyFill="1" applyBorder="1" applyAlignment="1">
      <alignment horizontal="center"/>
    </xf>
    <xf numFmtId="0" fontId="9" fillId="0" borderId="6" xfId="0" applyFont="1" applyFill="1" applyBorder="1" applyAlignment="1">
      <alignment horizontal="center"/>
    </xf>
    <xf numFmtId="0" fontId="3" fillId="0" borderId="1" xfId="0" applyFont="1" applyBorder="1" applyAlignment="1">
      <alignment/>
    </xf>
    <xf numFmtId="0" fontId="3" fillId="0" borderId="1" xfId="0" applyFont="1" applyBorder="1" applyAlignment="1">
      <alignment horizontal="center"/>
    </xf>
    <xf numFmtId="0" fontId="38" fillId="0" borderId="1" xfId="0" applyFont="1" applyFill="1" applyBorder="1" applyAlignment="1">
      <alignment horizontal="center" wrapText="1"/>
    </xf>
    <xf numFmtId="0" fontId="3" fillId="0" borderId="9" xfId="0" applyFont="1" applyBorder="1" applyAlignment="1">
      <alignment/>
    </xf>
    <xf numFmtId="0" fontId="3" fillId="0" borderId="9" xfId="0" applyFont="1" applyBorder="1" applyAlignment="1">
      <alignment horizontal="center"/>
    </xf>
    <xf numFmtId="0" fontId="34" fillId="0" borderId="1" xfId="0" applyFont="1" applyFill="1" applyBorder="1" applyAlignment="1">
      <alignment horizontal="center" wrapText="1"/>
    </xf>
    <xf numFmtId="0" fontId="4" fillId="0" borderId="0" xfId="0" applyFont="1" applyAlignment="1">
      <alignment/>
    </xf>
    <xf numFmtId="164" fontId="7" fillId="0" borderId="0" xfId="0" applyNumberFormat="1" applyFont="1" applyAlignment="1">
      <alignment horizontal="center"/>
    </xf>
    <xf numFmtId="164" fontId="17" fillId="0" borderId="1" xfId="0" applyNumberFormat="1" applyFont="1" applyFill="1" applyBorder="1" applyAlignment="1" quotePrefix="1">
      <alignment horizontal="center" shrinkToFit="1"/>
    </xf>
    <xf numFmtId="164" fontId="17" fillId="0" borderId="1" xfId="0" applyNumberFormat="1" applyFont="1" applyFill="1" applyBorder="1" applyAlignment="1">
      <alignment horizontal="center"/>
    </xf>
    <xf numFmtId="164" fontId="17" fillId="0" borderId="7" xfId="0" applyNumberFormat="1" applyFont="1" applyFill="1" applyBorder="1" applyAlignment="1">
      <alignment horizontal="center"/>
    </xf>
    <xf numFmtId="164" fontId="9" fillId="0" borderId="19" xfId="0" applyNumberFormat="1" applyFont="1" applyFill="1" applyBorder="1" applyAlignment="1">
      <alignment horizontal="center" wrapText="1"/>
    </xf>
    <xf numFmtId="164" fontId="9" fillId="0" borderId="10" xfId="0" applyNumberFormat="1" applyFont="1" applyFill="1" applyBorder="1" applyAlignment="1">
      <alignment horizontal="center" wrapText="1"/>
    </xf>
    <xf numFmtId="164" fontId="3" fillId="0" borderId="24" xfId="0" applyNumberFormat="1" applyFont="1" applyBorder="1" applyAlignment="1">
      <alignment horizontal="center"/>
    </xf>
    <xf numFmtId="164" fontId="3" fillId="0" borderId="1" xfId="0" applyNumberFormat="1" applyFont="1" applyBorder="1" applyAlignment="1">
      <alignment horizontal="center"/>
    </xf>
    <xf numFmtId="0" fontId="3" fillId="2" borderId="1" xfId="0" applyFont="1" applyFill="1" applyBorder="1" applyAlignment="1">
      <alignment horizontal="center" vertical="center" wrapText="1"/>
    </xf>
    <xf numFmtId="0" fontId="3" fillId="0" borderId="0" xfId="0" applyFont="1" applyAlignment="1">
      <alignment shrinkToFit="1"/>
    </xf>
    <xf numFmtId="0" fontId="4"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3" fillId="0" borderId="1" xfId="0" applyFont="1" applyBorder="1" applyAlignment="1">
      <alignment shrinkToFit="1"/>
    </xf>
    <xf numFmtId="0" fontId="3" fillId="0" borderId="9" xfId="0" applyFont="1" applyBorder="1" applyAlignment="1">
      <alignment shrinkToFit="1"/>
    </xf>
    <xf numFmtId="164" fontId="3" fillId="0" borderId="0" xfId="0" applyNumberFormat="1" applyFont="1" applyAlignment="1">
      <alignment horizontal="center"/>
    </xf>
    <xf numFmtId="164" fontId="6" fillId="0" borderId="25" xfId="0" applyNumberFormat="1" applyFont="1" applyFill="1" applyBorder="1" applyAlignment="1">
      <alignment horizontal="center"/>
    </xf>
    <xf numFmtId="164" fontId="3" fillId="0" borderId="26" xfId="0" applyNumberFormat="1" applyFont="1" applyFill="1" applyBorder="1" applyAlignment="1">
      <alignment horizontal="center"/>
    </xf>
    <xf numFmtId="164" fontId="3" fillId="0" borderId="27" xfId="0" applyNumberFormat="1" applyFont="1" applyFill="1" applyBorder="1" applyAlignment="1">
      <alignment horizontal="center"/>
    </xf>
    <xf numFmtId="164" fontId="3" fillId="0" borderId="24" xfId="0" applyNumberFormat="1" applyFont="1" applyBorder="1" applyAlignment="1">
      <alignment horizontal="center"/>
    </xf>
    <xf numFmtId="164" fontId="3" fillId="0" borderId="9" xfId="0" applyNumberFormat="1" applyFont="1" applyBorder="1" applyAlignment="1">
      <alignment horizontal="center"/>
    </xf>
    <xf numFmtId="164" fontId="3" fillId="0" borderId="0" xfId="0" applyNumberFormat="1" applyFont="1" applyAlignment="1">
      <alignment horizontal="center"/>
    </xf>
    <xf numFmtId="164" fontId="3" fillId="0" borderId="9" xfId="0" applyNumberFormat="1" applyFont="1" applyBorder="1" applyAlignment="1">
      <alignment horizontal="center"/>
    </xf>
    <xf numFmtId="164" fontId="0" fillId="0" borderId="0" xfId="0" applyNumberFormat="1" applyAlignment="1">
      <alignment/>
    </xf>
    <xf numFmtId="0" fontId="9" fillId="2" borderId="1" xfId="0" applyFont="1" applyFill="1" applyBorder="1" applyAlignment="1">
      <alignment horizontal="center"/>
    </xf>
    <xf numFmtId="165" fontId="7" fillId="0" borderId="1" xfId="0" applyNumberFormat="1" applyFont="1" applyFill="1" applyBorder="1" applyAlignment="1">
      <alignment horizontal="center" wrapText="1"/>
    </xf>
    <xf numFmtId="165" fontId="9" fillId="0" borderId="1" xfId="0" applyNumberFormat="1" applyFont="1" applyFill="1" applyBorder="1" applyAlignment="1">
      <alignment horizontal="center" wrapText="1"/>
    </xf>
    <xf numFmtId="165" fontId="9" fillId="0" borderId="6" xfId="0" applyNumberFormat="1" applyFont="1" applyFill="1" applyBorder="1" applyAlignment="1">
      <alignment horizontal="center" wrapText="1"/>
    </xf>
    <xf numFmtId="165" fontId="3" fillId="0" borderId="1" xfId="0" applyNumberFormat="1" applyFont="1" applyBorder="1" applyAlignment="1">
      <alignment horizontal="center"/>
    </xf>
    <xf numFmtId="0" fontId="9" fillId="0" borderId="1" xfId="0" applyFont="1" applyFill="1" applyBorder="1" applyAlignment="1" quotePrefix="1">
      <alignment horizontal="center" wrapText="1"/>
    </xf>
    <xf numFmtId="164" fontId="9" fillId="13" borderId="1" xfId="0" applyNumberFormat="1" applyFont="1" applyFill="1" applyBorder="1" applyAlignment="1">
      <alignment horizontal="center" wrapText="1"/>
    </xf>
    <xf numFmtId="164" fontId="17" fillId="14" borderId="1" xfId="0" applyNumberFormat="1" applyFont="1" applyFill="1" applyBorder="1" applyAlignment="1">
      <alignment horizontal="center" wrapText="1"/>
    </xf>
    <xf numFmtId="0" fontId="42" fillId="0" borderId="0" xfId="0" applyFont="1" applyAlignment="1">
      <alignment shrinkToFit="1"/>
    </xf>
    <xf numFmtId="165" fontId="3" fillId="0" borderId="0" xfId="0" applyNumberFormat="1" applyFont="1" applyAlignment="1">
      <alignment horizontal="center"/>
    </xf>
    <xf numFmtId="165" fontId="3" fillId="0" borderId="9" xfId="0" applyNumberFormat="1" applyFont="1" applyBorder="1" applyAlignment="1">
      <alignment horizontal="center"/>
    </xf>
    <xf numFmtId="0" fontId="16" fillId="14" borderId="0" xfId="0" applyFont="1" applyFill="1" applyAlignment="1">
      <alignment horizontal="center"/>
    </xf>
    <xf numFmtId="0" fontId="16" fillId="15" borderId="0" xfId="0" applyFont="1" applyFill="1" applyAlignment="1">
      <alignment horizontal="center"/>
    </xf>
    <xf numFmtId="165" fontId="24" fillId="8" borderId="16" xfId="0" applyNumberFormat="1" applyFont="1" applyFill="1" applyBorder="1" applyAlignment="1">
      <alignment horizontal="center" wrapText="1"/>
    </xf>
    <xf numFmtId="14" fontId="3" fillId="0" borderId="8" xfId="0" applyNumberFormat="1" applyFont="1" applyFill="1" applyBorder="1" applyAlignment="1">
      <alignment/>
    </xf>
    <xf numFmtId="164" fontId="3" fillId="0" borderId="28" xfId="0" applyNumberFormat="1" applyFont="1" applyBorder="1" applyAlignment="1">
      <alignment horizontal="center"/>
    </xf>
    <xf numFmtId="164" fontId="16" fillId="0" borderId="6" xfId="0" applyNumberFormat="1" applyFont="1" applyBorder="1" applyAlignment="1">
      <alignment horizontal="center"/>
    </xf>
    <xf numFmtId="164" fontId="17" fillId="14" borderId="6" xfId="0" applyNumberFormat="1" applyFont="1" applyFill="1" applyBorder="1" applyAlignment="1">
      <alignment horizontal="center" wrapText="1"/>
    </xf>
    <xf numFmtId="164" fontId="3" fillId="6" borderId="29" xfId="0" applyNumberFormat="1" applyFont="1" applyFill="1" applyBorder="1" applyAlignment="1">
      <alignment horizontal="center"/>
    </xf>
    <xf numFmtId="164" fontId="3" fillId="6" borderId="30" xfId="0" applyNumberFormat="1" applyFont="1" applyFill="1" applyBorder="1" applyAlignment="1">
      <alignment horizontal="center"/>
    </xf>
    <xf numFmtId="164" fontId="3" fillId="0" borderId="10" xfId="0" applyNumberFormat="1" applyFont="1" applyBorder="1" applyAlignment="1">
      <alignment horizontal="center"/>
    </xf>
    <xf numFmtId="0" fontId="3" fillId="0" borderId="6" xfId="0" applyFont="1" applyBorder="1" applyAlignment="1">
      <alignment horizontal="center"/>
    </xf>
    <xf numFmtId="0" fontId="3" fillId="0" borderId="6" xfId="0" applyFont="1" applyBorder="1" applyAlignment="1">
      <alignment/>
    </xf>
    <xf numFmtId="165" fontId="3" fillId="0" borderId="6" xfId="0" applyNumberFormat="1" applyFont="1" applyBorder="1" applyAlignment="1">
      <alignment horizontal="center"/>
    </xf>
    <xf numFmtId="165" fontId="39" fillId="0" borderId="6" xfId="0" applyNumberFormat="1" applyFont="1" applyBorder="1" applyAlignment="1">
      <alignment horizontal="center"/>
    </xf>
    <xf numFmtId="0" fontId="9" fillId="0" borderId="6" xfId="0" applyFont="1" applyBorder="1" applyAlignment="1">
      <alignment horizontal="center"/>
    </xf>
    <xf numFmtId="0" fontId="3" fillId="0" borderId="6" xfId="0" applyFont="1" applyBorder="1" applyAlignment="1">
      <alignment shrinkToFit="1"/>
    </xf>
    <xf numFmtId="14" fontId="3" fillId="0" borderId="13" xfId="0" applyNumberFormat="1" applyFont="1" applyFill="1" applyBorder="1" applyAlignment="1">
      <alignment/>
    </xf>
    <xf numFmtId="164" fontId="3" fillId="0" borderId="31" xfId="0" applyNumberFormat="1" applyFont="1" applyBorder="1" applyAlignment="1">
      <alignment horizontal="center"/>
    </xf>
    <xf numFmtId="164" fontId="3" fillId="0" borderId="22" xfId="0" applyNumberFormat="1" applyFont="1" applyBorder="1" applyAlignment="1">
      <alignment horizontal="center"/>
    </xf>
    <xf numFmtId="164" fontId="3" fillId="0" borderId="22" xfId="0" applyNumberFormat="1" applyFont="1" applyBorder="1" applyAlignment="1">
      <alignment horizontal="center"/>
    </xf>
    <xf numFmtId="164" fontId="3" fillId="0" borderId="31" xfId="0" applyNumberFormat="1" applyFont="1" applyBorder="1" applyAlignment="1">
      <alignment horizontal="center"/>
    </xf>
    <xf numFmtId="0" fontId="3" fillId="0" borderId="22" xfId="0" applyFont="1" applyBorder="1" applyAlignment="1">
      <alignment horizontal="center"/>
    </xf>
    <xf numFmtId="165" fontId="3" fillId="0" borderId="22" xfId="0" applyNumberFormat="1" applyFont="1" applyBorder="1" applyAlignment="1">
      <alignment horizontal="center"/>
    </xf>
    <xf numFmtId="0" fontId="3" fillId="0" borderId="22" xfId="0" applyFont="1" applyBorder="1" applyAlignment="1">
      <alignment horizontal="center" shrinkToFit="1"/>
    </xf>
    <xf numFmtId="14" fontId="3" fillId="0" borderId="32" xfId="0" applyNumberFormat="1" applyFont="1" applyFill="1" applyBorder="1" applyAlignment="1">
      <alignment/>
    </xf>
    <xf numFmtId="164" fontId="3" fillId="0" borderId="33" xfId="0" applyNumberFormat="1" applyFont="1" applyBorder="1" applyAlignment="1">
      <alignment horizontal="center" wrapText="1"/>
    </xf>
    <xf numFmtId="164" fontId="3" fillId="0" borderId="3" xfId="0" applyNumberFormat="1" applyFont="1" applyBorder="1" applyAlignment="1">
      <alignment horizontal="center" shrinkToFit="1"/>
    </xf>
    <xf numFmtId="165" fontId="3" fillId="0" borderId="3" xfId="0" applyNumberFormat="1" applyFont="1" applyBorder="1" applyAlignment="1">
      <alignment horizontal="center" shrinkToFit="1"/>
    </xf>
    <xf numFmtId="164" fontId="38" fillId="14" borderId="3" xfId="0" applyNumberFormat="1" applyFont="1" applyFill="1" applyBorder="1" applyAlignment="1">
      <alignment horizontal="center" shrinkToFit="1"/>
    </xf>
    <xf numFmtId="164" fontId="3" fillId="6" borderId="3" xfId="0" applyNumberFormat="1" applyFont="1" applyFill="1" applyBorder="1" applyAlignment="1">
      <alignment horizontal="center"/>
    </xf>
    <xf numFmtId="164" fontId="3" fillId="6" borderId="34" xfId="0" applyNumberFormat="1" applyFont="1" applyFill="1" applyBorder="1" applyAlignment="1">
      <alignment horizontal="center"/>
    </xf>
    <xf numFmtId="164" fontId="3" fillId="0" borderId="33" xfId="0" applyNumberFormat="1" applyFont="1" applyBorder="1" applyAlignment="1">
      <alignment horizontal="center" shrinkToFit="1"/>
    </xf>
    <xf numFmtId="0" fontId="3" fillId="0" borderId="3" xfId="0" applyFont="1" applyBorder="1" applyAlignment="1">
      <alignment horizontal="center"/>
    </xf>
    <xf numFmtId="0" fontId="3" fillId="0" borderId="3" xfId="0" applyFont="1" applyBorder="1" applyAlignment="1">
      <alignment horizontal="center" shrinkToFit="1"/>
    </xf>
    <xf numFmtId="0" fontId="3" fillId="0" borderId="3" xfId="0" applyFont="1" applyBorder="1" applyAlignment="1">
      <alignment shrinkToFit="1"/>
    </xf>
    <xf numFmtId="0" fontId="3" fillId="0" borderId="17" xfId="0" applyFont="1" applyBorder="1" applyAlignment="1">
      <alignment/>
    </xf>
    <xf numFmtId="165" fontId="35" fillId="0" borderId="17" xfId="0" applyNumberFormat="1" applyFont="1" applyBorder="1" applyAlignment="1">
      <alignment/>
    </xf>
    <xf numFmtId="165" fontId="3" fillId="0" borderId="22" xfId="0" applyNumberFormat="1" applyFont="1" applyBorder="1" applyAlignment="1">
      <alignment horizontal="center"/>
    </xf>
    <xf numFmtId="0" fontId="9" fillId="3" borderId="1" xfId="0" applyFont="1" applyFill="1" applyBorder="1" applyAlignment="1">
      <alignment horizontal="center" wrapText="1"/>
    </xf>
    <xf numFmtId="0" fontId="9" fillId="16" borderId="1" xfId="0" applyFont="1" applyFill="1" applyBorder="1" applyAlignment="1">
      <alignment horizontal="center" wrapText="1"/>
    </xf>
    <xf numFmtId="165" fontId="16" fillId="0" borderId="1" xfId="0" applyNumberFormat="1" applyFont="1" applyBorder="1" applyAlignment="1">
      <alignment horizontal="center"/>
    </xf>
    <xf numFmtId="164" fontId="3" fillId="13" borderId="1" xfId="0" applyNumberFormat="1" applyFont="1" applyFill="1" applyBorder="1" applyAlignment="1">
      <alignment horizontal="center"/>
    </xf>
    <xf numFmtId="164" fontId="3" fillId="0" borderId="1" xfId="0" applyNumberFormat="1" applyFont="1" applyFill="1" applyBorder="1" applyAlignment="1">
      <alignment horizontal="center" vertical="center" wrapText="1"/>
    </xf>
    <xf numFmtId="165" fontId="6" fillId="0" borderId="0" xfId="0" applyNumberFormat="1" applyFont="1" applyAlignment="1">
      <alignment horizontal="center"/>
    </xf>
    <xf numFmtId="164" fontId="9" fillId="0" borderId="0" xfId="0" applyNumberFormat="1" applyFont="1" applyAlignment="1">
      <alignment horizontal="center"/>
    </xf>
    <xf numFmtId="164" fontId="9" fillId="0" borderId="1" xfId="0" applyNumberFormat="1" applyFont="1" applyFill="1" applyBorder="1" applyAlignment="1">
      <alignment horizontal="center"/>
    </xf>
    <xf numFmtId="164" fontId="9" fillId="0" borderId="6" xfId="0" applyNumberFormat="1" applyFont="1" applyFill="1" applyBorder="1" applyAlignment="1">
      <alignment horizontal="center"/>
    </xf>
    <xf numFmtId="164" fontId="3" fillId="0" borderId="24" xfId="0" applyNumberFormat="1" applyFont="1" applyBorder="1" applyAlignment="1">
      <alignment horizontal="center" shrinkToFit="1"/>
    </xf>
    <xf numFmtId="0" fontId="3" fillId="3" borderId="1" xfId="0" applyFont="1" applyFill="1" applyBorder="1" applyAlignment="1">
      <alignment horizontal="center"/>
    </xf>
    <xf numFmtId="0" fontId="3" fillId="0" borderId="1" xfId="0" applyFont="1" applyBorder="1" applyAlignment="1" quotePrefix="1">
      <alignment horizontal="center"/>
    </xf>
    <xf numFmtId="165" fontId="5" fillId="0" borderId="2" xfId="0" applyNumberFormat="1" applyFont="1" applyFill="1" applyBorder="1" applyAlignment="1">
      <alignment horizontal="center" wrapText="1"/>
    </xf>
    <xf numFmtId="165" fontId="4" fillId="0" borderId="3" xfId="0" applyNumberFormat="1" applyFont="1" applyFill="1" applyBorder="1" applyAlignment="1">
      <alignment horizontal="center" wrapText="1"/>
    </xf>
    <xf numFmtId="165" fontId="9" fillId="12" borderId="1" xfId="0" applyNumberFormat="1" applyFont="1" applyFill="1" applyBorder="1" applyAlignment="1">
      <alignment horizontal="center" wrapText="1"/>
    </xf>
    <xf numFmtId="165" fontId="3"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wrapText="1"/>
    </xf>
    <xf numFmtId="165" fontId="9" fillId="0" borderId="1" xfId="0" applyNumberFormat="1" applyFont="1" applyFill="1" applyBorder="1" applyAlignment="1" quotePrefix="1">
      <alignment horizontal="center" vertical="center" wrapText="1"/>
    </xf>
    <xf numFmtId="165" fontId="3" fillId="0" borderId="1" xfId="0" applyNumberFormat="1" applyFont="1" applyBorder="1" applyAlignment="1">
      <alignment horizontal="center"/>
    </xf>
    <xf numFmtId="164" fontId="3" fillId="0" borderId="35" xfId="0" applyNumberFormat="1" applyFont="1" applyBorder="1" applyAlignment="1">
      <alignment horizontal="center"/>
    </xf>
    <xf numFmtId="164" fontId="3" fillId="0" borderId="6" xfId="0" applyNumberFormat="1" applyFont="1" applyBorder="1" applyAlignment="1">
      <alignment horizontal="center"/>
    </xf>
    <xf numFmtId="164" fontId="3" fillId="0" borderId="6" xfId="0" applyNumberFormat="1" applyFont="1" applyBorder="1" applyAlignment="1">
      <alignment horizontal="center"/>
    </xf>
    <xf numFmtId="164" fontId="3" fillId="0" borderId="35" xfId="0" applyNumberFormat="1" applyFont="1" applyBorder="1" applyAlignment="1">
      <alignment horizontal="center"/>
    </xf>
    <xf numFmtId="164" fontId="3" fillId="7" borderId="22" xfId="0" applyNumberFormat="1" applyFont="1" applyFill="1" applyBorder="1" applyAlignment="1">
      <alignment horizontal="center"/>
    </xf>
    <xf numFmtId="0" fontId="38" fillId="0" borderId="22" xfId="0" applyFont="1" applyFill="1" applyBorder="1" applyAlignment="1">
      <alignment horizontal="center" wrapText="1"/>
    </xf>
    <xf numFmtId="0" fontId="3" fillId="0" borderId="22" xfId="0" applyFont="1" applyBorder="1" applyAlignment="1">
      <alignment/>
    </xf>
    <xf numFmtId="0" fontId="3" fillId="0" borderId="22" xfId="0" applyFont="1" applyBorder="1" applyAlignment="1">
      <alignment shrinkToFit="1"/>
    </xf>
    <xf numFmtId="14" fontId="3" fillId="12" borderId="36" xfId="0" applyNumberFormat="1" applyFont="1" applyFill="1" applyBorder="1" applyAlignment="1">
      <alignment/>
    </xf>
    <xf numFmtId="164" fontId="3" fillId="12" borderId="37" xfId="0" applyNumberFormat="1" applyFont="1" applyFill="1" applyBorder="1" applyAlignment="1">
      <alignment horizontal="center"/>
    </xf>
    <xf numFmtId="164" fontId="3" fillId="12" borderId="38" xfId="0" applyNumberFormat="1" applyFont="1" applyFill="1" applyBorder="1" applyAlignment="1">
      <alignment horizontal="center"/>
    </xf>
    <xf numFmtId="165" fontId="3" fillId="12" borderId="38" xfId="0" applyNumberFormat="1" applyFont="1" applyFill="1" applyBorder="1" applyAlignment="1">
      <alignment horizontal="center"/>
    </xf>
    <xf numFmtId="164" fontId="3" fillId="6" borderId="38" xfId="0" applyNumberFormat="1" applyFont="1" applyFill="1" applyBorder="1" applyAlignment="1">
      <alignment horizontal="center"/>
    </xf>
    <xf numFmtId="164" fontId="3" fillId="6" borderId="39" xfId="0" applyNumberFormat="1" applyFont="1" applyFill="1" applyBorder="1" applyAlignment="1">
      <alignment horizontal="center"/>
    </xf>
    <xf numFmtId="164" fontId="3" fillId="12" borderId="37" xfId="0" applyNumberFormat="1" applyFont="1" applyFill="1" applyBorder="1" applyAlignment="1">
      <alignment horizontal="center"/>
    </xf>
    <xf numFmtId="0" fontId="3" fillId="12" borderId="38" xfId="0" applyFont="1" applyFill="1" applyBorder="1" applyAlignment="1">
      <alignment horizontal="center"/>
    </xf>
    <xf numFmtId="0" fontId="3" fillId="12" borderId="38" xfId="0" applyFont="1" applyFill="1" applyBorder="1" applyAlignment="1">
      <alignment horizontal="center" wrapText="1"/>
    </xf>
    <xf numFmtId="165" fontId="3" fillId="12" borderId="38" xfId="0" applyNumberFormat="1" applyFont="1" applyFill="1" applyBorder="1" applyAlignment="1">
      <alignment horizontal="center"/>
    </xf>
    <xf numFmtId="0" fontId="3" fillId="12" borderId="38" xfId="0" applyFont="1" applyFill="1" applyBorder="1" applyAlignment="1">
      <alignment/>
    </xf>
    <xf numFmtId="0" fontId="3" fillId="12" borderId="38" xfId="0" applyFont="1" applyFill="1" applyBorder="1" applyAlignment="1">
      <alignment shrinkToFit="1"/>
    </xf>
    <xf numFmtId="0" fontId="3" fillId="12" borderId="40" xfId="0" applyFont="1" applyFill="1" applyBorder="1" applyAlignment="1">
      <alignment/>
    </xf>
    <xf numFmtId="165" fontId="35" fillId="12" borderId="40" xfId="0" applyNumberFormat="1" applyFont="1" applyFill="1" applyBorder="1" applyAlignment="1">
      <alignment/>
    </xf>
    <xf numFmtId="165" fontId="3" fillId="11" borderId="1" xfId="0" applyNumberFormat="1" applyFont="1" applyFill="1" applyBorder="1" applyAlignment="1">
      <alignment horizontal="center"/>
    </xf>
    <xf numFmtId="16" fontId="3" fillId="0" borderId="1" xfId="0" applyNumberFormat="1" applyFont="1" applyBorder="1" applyAlignment="1" quotePrefix="1">
      <alignment horizontal="center"/>
    </xf>
    <xf numFmtId="0" fontId="3" fillId="16" borderId="1" xfId="0" applyFont="1" applyFill="1" applyBorder="1" applyAlignment="1">
      <alignment horizontal="center"/>
    </xf>
    <xf numFmtId="165" fontId="3" fillId="0" borderId="6" xfId="0" applyNumberFormat="1" applyFont="1" applyBorder="1" applyAlignment="1">
      <alignment horizontal="center"/>
    </xf>
    <xf numFmtId="14" fontId="3" fillId="0" borderId="36" xfId="0" applyNumberFormat="1" applyFont="1" applyFill="1" applyBorder="1" applyAlignment="1">
      <alignment/>
    </xf>
    <xf numFmtId="164" fontId="3" fillId="0" borderId="37" xfId="0" applyNumberFormat="1" applyFont="1" applyBorder="1" applyAlignment="1">
      <alignment horizontal="center"/>
    </xf>
    <xf numFmtId="164" fontId="3" fillId="0" borderId="38" xfId="0" applyNumberFormat="1" applyFont="1" applyBorder="1" applyAlignment="1">
      <alignment horizontal="center"/>
    </xf>
    <xf numFmtId="165" fontId="3" fillId="0" borderId="38" xfId="0" applyNumberFormat="1" applyFont="1" applyBorder="1" applyAlignment="1">
      <alignment horizontal="center"/>
    </xf>
    <xf numFmtId="164" fontId="3" fillId="0" borderId="38" xfId="0" applyNumberFormat="1" applyFont="1" applyBorder="1" applyAlignment="1">
      <alignment horizontal="center"/>
    </xf>
    <xf numFmtId="164" fontId="3" fillId="0" borderId="37" xfId="0" applyNumberFormat="1" applyFont="1" applyBorder="1" applyAlignment="1">
      <alignment horizontal="center"/>
    </xf>
    <xf numFmtId="0" fontId="3" fillId="0" borderId="38" xfId="0" applyFont="1" applyBorder="1" applyAlignment="1">
      <alignment horizontal="center"/>
    </xf>
    <xf numFmtId="0" fontId="3" fillId="0" borderId="38" xfId="0" applyFont="1" applyBorder="1" applyAlignment="1">
      <alignment/>
    </xf>
    <xf numFmtId="0" fontId="3" fillId="0" borderId="38" xfId="0" applyFont="1" applyBorder="1" applyAlignment="1">
      <alignment shrinkToFit="1"/>
    </xf>
    <xf numFmtId="0" fontId="3" fillId="0" borderId="40" xfId="0" applyFont="1" applyBorder="1" applyAlignment="1">
      <alignment/>
    </xf>
    <xf numFmtId="165" fontId="35" fillId="0" borderId="40" xfId="0" applyNumberFormat="1" applyFont="1" applyBorder="1" applyAlignment="1">
      <alignment/>
    </xf>
    <xf numFmtId="165" fontId="25" fillId="8" borderId="12" xfId="0" applyNumberFormat="1" applyFont="1" applyFill="1" applyBorder="1" applyAlignment="1">
      <alignment horizontal="center"/>
    </xf>
    <xf numFmtId="165" fontId="3" fillId="17" borderId="1" xfId="0" applyNumberFormat="1" applyFont="1" applyFill="1" applyBorder="1" applyAlignment="1">
      <alignment horizontal="center"/>
    </xf>
    <xf numFmtId="165" fontId="3" fillId="18" borderId="1" xfId="0" applyNumberFormat="1" applyFont="1" applyFill="1" applyBorder="1" applyAlignment="1">
      <alignment horizontal="center"/>
    </xf>
    <xf numFmtId="165" fontId="3" fillId="0" borderId="1" xfId="0" applyNumberFormat="1" applyFont="1" applyFill="1" applyBorder="1" applyAlignment="1">
      <alignment horizontal="center"/>
    </xf>
    <xf numFmtId="164" fontId="3" fillId="11" borderId="1" xfId="0" applyNumberFormat="1" applyFont="1" applyFill="1" applyBorder="1" applyAlignment="1">
      <alignment horizontal="center"/>
    </xf>
    <xf numFmtId="0" fontId="3" fillId="0" borderId="38" xfId="0" applyFont="1" applyBorder="1" applyAlignment="1" quotePrefix="1">
      <alignment horizontal="center"/>
    </xf>
    <xf numFmtId="164" fontId="37" fillId="0" borderId="25" xfId="0" applyNumberFormat="1" applyFont="1" applyFill="1" applyBorder="1" applyAlignment="1">
      <alignment horizontal="left"/>
    </xf>
    <xf numFmtId="164" fontId="3" fillId="0" borderId="0" xfId="0" applyNumberFormat="1" applyFont="1" applyAlignment="1">
      <alignment horizontal="left"/>
    </xf>
    <xf numFmtId="0" fontId="3" fillId="19" borderId="38" xfId="0" applyFont="1" applyFill="1" applyBorder="1" applyAlignment="1">
      <alignment horizontal="center"/>
    </xf>
    <xf numFmtId="0" fontId="3" fillId="19" borderId="22" xfId="0" applyFont="1" applyFill="1" applyBorder="1" applyAlignment="1">
      <alignment horizontal="center"/>
    </xf>
    <xf numFmtId="0" fontId="3" fillId="19" borderId="1" xfId="0" applyFont="1" applyFill="1" applyBorder="1" applyAlignment="1">
      <alignment horizontal="center"/>
    </xf>
    <xf numFmtId="164" fontId="3" fillId="7" borderId="1" xfId="0" applyNumberFormat="1" applyFont="1" applyFill="1" applyBorder="1" applyAlignment="1">
      <alignment horizontal="center"/>
    </xf>
    <xf numFmtId="0" fontId="3" fillId="5" borderId="1" xfId="0" applyFont="1" applyFill="1" applyBorder="1" applyAlignment="1">
      <alignment shrinkToFit="1"/>
    </xf>
    <xf numFmtId="165" fontId="3" fillId="20" borderId="0" xfId="0" applyNumberFormat="1" applyFont="1" applyFill="1" applyAlignment="1">
      <alignment horizontal="center"/>
    </xf>
    <xf numFmtId="165" fontId="9" fillId="18" borderId="0" xfId="0" applyNumberFormat="1" applyFont="1" applyFill="1" applyAlignment="1">
      <alignment horizontal="center"/>
    </xf>
    <xf numFmtId="165" fontId="3" fillId="17" borderId="0" xfId="0" applyNumberFormat="1" applyFont="1" applyFill="1" applyAlignment="1">
      <alignment horizontal="center"/>
    </xf>
    <xf numFmtId="165" fontId="3" fillId="21" borderId="0" xfId="0" applyNumberFormat="1" applyFont="1" applyFill="1" applyAlignment="1">
      <alignment horizontal="center"/>
    </xf>
    <xf numFmtId="165" fontId="3" fillId="13" borderId="0" xfId="0" applyNumberFormat="1" applyFont="1" applyFill="1" applyAlignment="1">
      <alignment horizontal="center"/>
    </xf>
    <xf numFmtId="165" fontId="6" fillId="0" borderId="1" xfId="0" applyNumberFormat="1" applyFont="1" applyFill="1" applyBorder="1" applyAlignment="1">
      <alignment horizontal="center" wrapText="1"/>
    </xf>
    <xf numFmtId="165" fontId="4" fillId="0" borderId="1" xfId="0" applyNumberFormat="1" applyFont="1" applyFill="1" applyBorder="1" applyAlignment="1">
      <alignment horizontal="center"/>
    </xf>
    <xf numFmtId="165" fontId="3" fillId="4" borderId="1" xfId="0" applyNumberFormat="1" applyFont="1" applyFill="1" applyBorder="1" applyAlignment="1">
      <alignment horizontal="center"/>
    </xf>
    <xf numFmtId="165" fontId="3" fillId="5" borderId="1" xfId="0" applyNumberFormat="1" applyFont="1" applyFill="1" applyBorder="1" applyAlignment="1">
      <alignment horizontal="center"/>
    </xf>
    <xf numFmtId="165" fontId="3" fillId="0" borderId="1" xfId="0" applyNumberFormat="1" applyFont="1" applyBorder="1" applyAlignment="1">
      <alignment horizontal="center" shrinkToFit="1"/>
    </xf>
    <xf numFmtId="165" fontId="3" fillId="0" borderId="1" xfId="0" applyNumberFormat="1" applyFont="1" applyBorder="1" applyAlignment="1">
      <alignment horizontal="center" shrinkToFit="1"/>
    </xf>
    <xf numFmtId="165" fontId="3" fillId="0" borderId="0" xfId="0" applyNumberFormat="1" applyFont="1" applyAlignment="1">
      <alignment horizontal="center" shrinkToFit="1"/>
    </xf>
    <xf numFmtId="0" fontId="3" fillId="0" borderId="6" xfId="0" applyFont="1" applyBorder="1" applyAlignment="1" quotePrefix="1">
      <alignment horizontal="center"/>
    </xf>
    <xf numFmtId="0" fontId="3" fillId="19" borderId="6" xfId="0" applyFont="1" applyFill="1" applyBorder="1" applyAlignment="1">
      <alignment horizontal="center"/>
    </xf>
    <xf numFmtId="164" fontId="3" fillId="11" borderId="38" xfId="0" applyNumberFormat="1" applyFont="1" applyFill="1" applyBorder="1" applyAlignment="1">
      <alignment horizontal="center"/>
    </xf>
    <xf numFmtId="0" fontId="3" fillId="3" borderId="22" xfId="0" applyFont="1" applyFill="1" applyBorder="1" applyAlignment="1">
      <alignment horizontal="center"/>
    </xf>
    <xf numFmtId="165" fontId="3" fillId="13" borderId="1" xfId="0" applyNumberFormat="1" applyFont="1" applyFill="1" applyBorder="1" applyAlignment="1">
      <alignment horizontal="center"/>
    </xf>
    <xf numFmtId="165" fontId="45" fillId="8" borderId="0" xfId="0" applyNumberFormat="1" applyFont="1" applyFill="1" applyBorder="1" applyAlignment="1">
      <alignment horizontal="center"/>
    </xf>
    <xf numFmtId="165" fontId="3" fillId="0" borderId="0" xfId="0" applyNumberFormat="1" applyFont="1" applyBorder="1" applyAlignment="1">
      <alignment horizontal="center"/>
    </xf>
    <xf numFmtId="164" fontId="3" fillId="11" borderId="0" xfId="0" applyNumberFormat="1" applyFont="1" applyFill="1" applyBorder="1" applyAlignment="1">
      <alignment horizontal="center"/>
    </xf>
    <xf numFmtId="164" fontId="3" fillId="0" borderId="0" xfId="0" applyNumberFormat="1" applyFont="1" applyBorder="1" applyAlignment="1">
      <alignment horizontal="center"/>
    </xf>
    <xf numFmtId="165" fontId="3" fillId="13" borderId="0" xfId="0" applyNumberFormat="1" applyFont="1" applyFill="1" applyBorder="1" applyAlignment="1">
      <alignment horizontal="center"/>
    </xf>
    <xf numFmtId="164" fontId="3" fillId="13" borderId="0" xfId="0" applyNumberFormat="1" applyFont="1" applyFill="1" applyBorder="1" applyAlignment="1">
      <alignment horizontal="center"/>
    </xf>
    <xf numFmtId="165" fontId="0" fillId="0" borderId="0" xfId="0" applyNumberFormat="1" applyAlignment="1">
      <alignment/>
    </xf>
    <xf numFmtId="2" fontId="0" fillId="0" borderId="0" xfId="0" applyNumberFormat="1" applyAlignment="1">
      <alignment/>
    </xf>
    <xf numFmtId="165" fontId="3"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3" fillId="21" borderId="1" xfId="0" applyNumberFormat="1" applyFont="1" applyFill="1" applyBorder="1" applyAlignment="1">
      <alignment horizontal="center"/>
    </xf>
    <xf numFmtId="164" fontId="3" fillId="6" borderId="24" xfId="0" applyNumberFormat="1" applyFont="1" applyFill="1" applyBorder="1" applyAlignment="1">
      <alignment horizontal="center"/>
    </xf>
    <xf numFmtId="164" fontId="3" fillId="6" borderId="1" xfId="0" applyNumberFormat="1" applyFont="1" applyFill="1" applyBorder="1" applyAlignment="1">
      <alignment horizontal="center"/>
    </xf>
    <xf numFmtId="164" fontId="3" fillId="21" borderId="1" xfId="0" applyNumberFormat="1" applyFont="1" applyFill="1" applyBorder="1" applyAlignment="1">
      <alignment horizontal="center"/>
    </xf>
    <xf numFmtId="166" fontId="3" fillId="6" borderId="1" xfId="0" applyNumberFormat="1" applyFont="1" applyFill="1" applyBorder="1" applyAlignment="1">
      <alignment horizontal="center"/>
    </xf>
    <xf numFmtId="49" fontId="3" fillId="6" borderId="1" xfId="0" applyNumberFormat="1" applyFont="1" applyFill="1" applyBorder="1" applyAlignment="1">
      <alignment horizontal="center"/>
    </xf>
    <xf numFmtId="0" fontId="0" fillId="6" borderId="1" xfId="0" applyFill="1" applyBorder="1" applyAlignment="1">
      <alignment shrinkToFit="1"/>
    </xf>
    <xf numFmtId="165" fontId="3" fillId="18" borderId="6" xfId="0" applyNumberFormat="1" applyFont="1" applyFill="1" applyBorder="1" applyAlignment="1">
      <alignment horizontal="center"/>
    </xf>
    <xf numFmtId="164" fontId="3" fillId="13" borderId="22" xfId="0" applyNumberFormat="1" applyFont="1" applyFill="1" applyBorder="1" applyAlignment="1">
      <alignment horizontal="center"/>
    </xf>
    <xf numFmtId="165" fontId="3" fillId="18" borderId="38" xfId="0" applyNumberFormat="1" applyFont="1" applyFill="1" applyBorder="1" applyAlignment="1">
      <alignment horizontal="center"/>
    </xf>
    <xf numFmtId="14" fontId="3" fillId="0" borderId="41" xfId="0" applyNumberFormat="1" applyFont="1" applyFill="1" applyBorder="1" applyAlignment="1">
      <alignment/>
    </xf>
    <xf numFmtId="164" fontId="3" fillId="6" borderId="6" xfId="0" applyNumberFormat="1" applyFont="1" applyFill="1" applyBorder="1" applyAlignment="1">
      <alignment horizontal="center"/>
    </xf>
    <xf numFmtId="164" fontId="3" fillId="6" borderId="42" xfId="0" applyNumberFormat="1" applyFont="1" applyFill="1" applyBorder="1" applyAlignment="1">
      <alignment horizontal="center"/>
    </xf>
    <xf numFmtId="165" fontId="35" fillId="0" borderId="9" xfId="0" applyNumberFormat="1" applyFont="1" applyBorder="1" applyAlignment="1">
      <alignment/>
    </xf>
    <xf numFmtId="164" fontId="3" fillId="13" borderId="38" xfId="0" applyNumberFormat="1" applyFont="1" applyFill="1" applyBorder="1" applyAlignment="1">
      <alignment horizontal="center"/>
    </xf>
    <xf numFmtId="165" fontId="3" fillId="17" borderId="22" xfId="0" applyNumberFormat="1" applyFont="1" applyFill="1" applyBorder="1" applyAlignment="1">
      <alignment horizontal="center"/>
    </xf>
    <xf numFmtId="164" fontId="3" fillId="13" borderId="6" xfId="0" applyNumberFormat="1" applyFont="1" applyFill="1" applyBorder="1" applyAlignment="1">
      <alignment horizontal="center"/>
    </xf>
    <xf numFmtId="14" fontId="3" fillId="0" borderId="38" xfId="0" applyNumberFormat="1" applyFont="1" applyBorder="1" applyAlignment="1">
      <alignment/>
    </xf>
    <xf numFmtId="165" fontId="3" fillId="21" borderId="1" xfId="0" applyNumberFormat="1" applyFont="1" applyFill="1" applyBorder="1" applyAlignment="1">
      <alignment horizontal="center"/>
    </xf>
    <xf numFmtId="165" fontId="35" fillId="0" borderId="40" xfId="0" applyNumberFormat="1" applyFont="1" applyFill="1" applyBorder="1" applyAlignment="1">
      <alignment/>
    </xf>
    <xf numFmtId="165" fontId="34" fillId="0" borderId="40" xfId="0" applyNumberFormat="1" applyFont="1" applyBorder="1" applyAlignment="1">
      <alignment/>
    </xf>
    <xf numFmtId="0" fontId="3" fillId="2" borderId="1" xfId="0" applyFont="1" applyFill="1" applyBorder="1" applyAlignment="1">
      <alignment horizontal="center"/>
    </xf>
    <xf numFmtId="0" fontId="43" fillId="0" borderId="1" xfId="0" applyFont="1" applyBorder="1" applyAlignment="1">
      <alignment horizontal="center"/>
    </xf>
    <xf numFmtId="164" fontId="9" fillId="11" borderId="1" xfId="0" applyNumberFormat="1" applyFont="1" applyFill="1" applyBorder="1" applyAlignment="1">
      <alignment horizontal="center"/>
    </xf>
    <xf numFmtId="2" fontId="17" fillId="0" borderId="1" xfId="0" applyNumberFormat="1" applyFont="1" applyFill="1" applyBorder="1" applyAlignment="1">
      <alignment horizontal="center"/>
    </xf>
    <xf numFmtId="2" fontId="17" fillId="0" borderId="1" xfId="0" applyNumberFormat="1" applyFont="1" applyFill="1" applyBorder="1" applyAlignment="1">
      <alignment horizontal="center" vertical="center" shrinkToFit="1"/>
    </xf>
    <xf numFmtId="2" fontId="17" fillId="0" borderId="1" xfId="0" applyNumberFormat="1" applyFont="1" applyFill="1" applyBorder="1" applyAlignment="1">
      <alignment horizontal="center" vertical="center" wrapText="1"/>
    </xf>
    <xf numFmtId="171" fontId="0" fillId="0" borderId="0" xfId="0" applyNumberFormat="1" applyAlignment="1">
      <alignment/>
    </xf>
    <xf numFmtId="165" fontId="4" fillId="0" borderId="9" xfId="0" applyNumberFormat="1" applyFont="1" applyBorder="1" applyAlignment="1">
      <alignment horizontal="center"/>
    </xf>
    <xf numFmtId="164" fontId="4" fillId="0" borderId="9" xfId="0" applyNumberFormat="1" applyFont="1" applyBorder="1" applyAlignment="1">
      <alignment horizontal="center"/>
    </xf>
    <xf numFmtId="165" fontId="45" fillId="8" borderId="12" xfId="0" applyNumberFormat="1" applyFont="1" applyFill="1" applyBorder="1" applyAlignment="1">
      <alignment horizontal="center"/>
    </xf>
    <xf numFmtId="165" fontId="3" fillId="0" borderId="0" xfId="0" applyNumberFormat="1" applyFont="1" applyAlignment="1" quotePrefix="1">
      <alignment horizontal="center"/>
    </xf>
    <xf numFmtId="0" fontId="4" fillId="0" borderId="9" xfId="0" applyFont="1" applyBorder="1" applyAlignment="1">
      <alignment horizontal="center"/>
    </xf>
    <xf numFmtId="164" fontId="3" fillId="0" borderId="9"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1">
    <dxf>
      <fill>
        <patternFill patternType="solid">
          <bgColor rgb="FFCCFFFF"/>
        </patternFill>
      </fill>
      <border/>
    </dxf>
    <dxf>
      <fill>
        <patternFill>
          <bgColor rgb="FF00FF00"/>
        </patternFill>
      </fill>
      <border/>
    </dxf>
    <dxf>
      <fill>
        <patternFill>
          <bgColor rgb="FF99CC00"/>
        </patternFill>
      </fill>
      <border/>
    </dxf>
    <dxf>
      <fill>
        <patternFill>
          <bgColor rgb="FF00CCFF"/>
        </patternFill>
      </fill>
      <border/>
    </dxf>
    <dxf>
      <fill>
        <patternFill>
          <bgColor rgb="FFCCFFFF"/>
        </patternFill>
      </fill>
      <border/>
    </dxf>
    <dxf>
      <fill>
        <patternFill>
          <bgColor rgb="FFFFFF00"/>
        </patternFill>
      </fill>
      <border/>
    </dxf>
    <dxf>
      <fill>
        <patternFill>
          <bgColor rgb="FFFF9900"/>
        </patternFill>
      </fill>
      <border/>
    </dxf>
    <dxf>
      <fill>
        <patternFill>
          <bgColor rgb="FFFF0000"/>
        </patternFill>
      </fill>
      <border/>
    </dxf>
    <dxf>
      <font>
        <color rgb="FF00CCFF"/>
      </font>
      <border/>
    </dxf>
    <dxf>
      <font>
        <color rgb="FFFF0000"/>
      </font>
      <border/>
    </dxf>
    <dxf>
      <font>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chartsheet" Target="chartsheets/sheet6.xml" /><Relationship Id="rId7" Type="http://schemas.openxmlformats.org/officeDocument/2006/relationships/chartsheet" Target="chartsheets/sheet7.xml" /><Relationship Id="rId8" Type="http://schemas.openxmlformats.org/officeDocument/2006/relationships/chartsheet" Target="chartsheets/sheet8.xml" /><Relationship Id="rId9" Type="http://schemas.openxmlformats.org/officeDocument/2006/relationships/chartsheet" Target="chartsheets/sheet9.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Minimum Temperatures:
Blue line  = long term average minimum: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Data'!$E$9:$E$373</c:f>
              <c:numCache>
                <c:ptCount val="365"/>
                <c:pt idx="0">
                  <c:v>3.9</c:v>
                </c:pt>
                <c:pt idx="1">
                  <c:v>0.1</c:v>
                </c:pt>
                <c:pt idx="2">
                  <c:v>-1.6</c:v>
                </c:pt>
                <c:pt idx="3">
                  <c:v>-4.8</c:v>
                </c:pt>
                <c:pt idx="4">
                  <c:v>-1</c:v>
                </c:pt>
                <c:pt idx="5">
                  <c:v>-1</c:v>
                </c:pt>
                <c:pt idx="6">
                  <c:v>-0.2</c:v>
                </c:pt>
                <c:pt idx="7">
                  <c:v>0.4</c:v>
                </c:pt>
                <c:pt idx="8">
                  <c:v>0.9</c:v>
                </c:pt>
                <c:pt idx="9">
                  <c:v>-1.4</c:v>
                </c:pt>
                <c:pt idx="10">
                  <c:v>3.6</c:v>
                </c:pt>
                <c:pt idx="11">
                  <c:v>-0.4</c:v>
                </c:pt>
                <c:pt idx="12">
                  <c:v>7.4</c:v>
                </c:pt>
                <c:pt idx="13">
                  <c:v>9.4</c:v>
                </c:pt>
                <c:pt idx="14">
                  <c:v>5</c:v>
                </c:pt>
                <c:pt idx="15">
                  <c:v>9.2</c:v>
                </c:pt>
                <c:pt idx="16">
                  <c:v>3.6</c:v>
                </c:pt>
                <c:pt idx="17">
                  <c:v>0.8</c:v>
                </c:pt>
                <c:pt idx="18">
                  <c:v>-1.2</c:v>
                </c:pt>
                <c:pt idx="19">
                  <c:v>-4.9</c:v>
                </c:pt>
                <c:pt idx="20">
                  <c:v>-5.4</c:v>
                </c:pt>
                <c:pt idx="21">
                  <c:v>-3.9</c:v>
                </c:pt>
                <c:pt idx="22">
                  <c:v>-0.3</c:v>
                </c:pt>
                <c:pt idx="23">
                  <c:v>3.9</c:v>
                </c:pt>
                <c:pt idx="24">
                  <c:v>4.1</c:v>
                </c:pt>
                <c:pt idx="25">
                  <c:v>4.5</c:v>
                </c:pt>
                <c:pt idx="26">
                  <c:v>0.4</c:v>
                </c:pt>
                <c:pt idx="27">
                  <c:v>-1.4</c:v>
                </c:pt>
                <c:pt idx="28">
                  <c:v>-4.4</c:v>
                </c:pt>
                <c:pt idx="29">
                  <c:v>-2.5</c:v>
                </c:pt>
                <c:pt idx="30">
                  <c:v>-7</c:v>
                </c:pt>
                <c:pt idx="31">
                  <c:v>-6.1</c:v>
                </c:pt>
                <c:pt idx="32">
                  <c:v>2.3</c:v>
                </c:pt>
                <c:pt idx="33">
                  <c:v>1.6</c:v>
                </c:pt>
                <c:pt idx="34">
                  <c:v>2.6</c:v>
                </c:pt>
                <c:pt idx="35">
                  <c:v>10.7</c:v>
                </c:pt>
                <c:pt idx="36">
                  <c:v>10.3</c:v>
                </c:pt>
                <c:pt idx="37">
                  <c:v>8.9</c:v>
                </c:pt>
                <c:pt idx="38">
                  <c:v>-1.4</c:v>
                </c:pt>
                <c:pt idx="39">
                  <c:v>-0.2</c:v>
                </c:pt>
                <c:pt idx="40">
                  <c:v>7.2</c:v>
                </c:pt>
                <c:pt idx="41">
                  <c:v>5.4</c:v>
                </c:pt>
                <c:pt idx="42">
                  <c:v>6.1</c:v>
                </c:pt>
                <c:pt idx="43">
                  <c:v>2.9</c:v>
                </c:pt>
                <c:pt idx="44">
                  <c:v>1.9</c:v>
                </c:pt>
                <c:pt idx="45">
                  <c:v>1.1</c:v>
                </c:pt>
                <c:pt idx="46">
                  <c:v>-0.1</c:v>
                </c:pt>
                <c:pt idx="47">
                  <c:v>1.6</c:v>
                </c:pt>
                <c:pt idx="48">
                  <c:v>3.7</c:v>
                </c:pt>
                <c:pt idx="49">
                  <c:v>2.1</c:v>
                </c:pt>
                <c:pt idx="50">
                  <c:v>3</c:v>
                </c:pt>
                <c:pt idx="51">
                  <c:v>2.1</c:v>
                </c:pt>
                <c:pt idx="52">
                  <c:v>2.4</c:v>
                </c:pt>
                <c:pt idx="53">
                  <c:v>4.2</c:v>
                </c:pt>
                <c:pt idx="54">
                  <c:v>6.8</c:v>
                </c:pt>
                <c:pt idx="55">
                  <c:v>7.1</c:v>
                </c:pt>
                <c:pt idx="56">
                  <c:v>6.2</c:v>
                </c:pt>
                <c:pt idx="57">
                  <c:v>3.4</c:v>
                </c:pt>
                <c:pt idx="58">
                  <c:v>3.3</c:v>
                </c:pt>
                <c:pt idx="59">
                  <c:v>2.3</c:v>
                </c:pt>
                <c:pt idx="60">
                  <c:v>2.2</c:v>
                </c:pt>
                <c:pt idx="61">
                  <c:v>0.5</c:v>
                </c:pt>
                <c:pt idx="62">
                  <c:v>1.7</c:v>
                </c:pt>
                <c:pt idx="63">
                  <c:v>-3</c:v>
                </c:pt>
                <c:pt idx="64">
                  <c:v>0.3</c:v>
                </c:pt>
                <c:pt idx="65">
                  <c:v>-1.5</c:v>
                </c:pt>
                <c:pt idx="66">
                  <c:v>-4.1</c:v>
                </c:pt>
                <c:pt idx="67">
                  <c:v>0.3</c:v>
                </c:pt>
                <c:pt idx="68">
                  <c:v>5.8</c:v>
                </c:pt>
                <c:pt idx="69">
                  <c:v>2.5</c:v>
                </c:pt>
                <c:pt idx="70">
                  <c:v>5.1</c:v>
                </c:pt>
                <c:pt idx="71">
                  <c:v>5</c:v>
                </c:pt>
                <c:pt idx="72">
                  <c:v>-3.3</c:v>
                </c:pt>
                <c:pt idx="73">
                  <c:v>3</c:v>
                </c:pt>
                <c:pt idx="74">
                  <c:v>5.8</c:v>
                </c:pt>
                <c:pt idx="75">
                  <c:v>3.3</c:v>
                </c:pt>
                <c:pt idx="76">
                  <c:v>1.5</c:v>
                </c:pt>
                <c:pt idx="77">
                  <c:v>-3.4</c:v>
                </c:pt>
                <c:pt idx="78">
                  <c:v>3.4</c:v>
                </c:pt>
                <c:pt idx="79">
                  <c:v>6.1</c:v>
                </c:pt>
                <c:pt idx="80">
                  <c:v>4.3</c:v>
                </c:pt>
                <c:pt idx="81">
                  <c:v>1.3</c:v>
                </c:pt>
                <c:pt idx="82">
                  <c:v>1.4</c:v>
                </c:pt>
                <c:pt idx="83">
                  <c:v>1.9</c:v>
                </c:pt>
                <c:pt idx="84">
                  <c:v>5.7</c:v>
                </c:pt>
                <c:pt idx="85">
                  <c:v>3.9</c:v>
                </c:pt>
                <c:pt idx="86">
                  <c:v>-1.1</c:v>
                </c:pt>
                <c:pt idx="87">
                  <c:v>2.4</c:v>
                </c:pt>
                <c:pt idx="88">
                  <c:v>8.1</c:v>
                </c:pt>
                <c:pt idx="89">
                  <c:v>6.5</c:v>
                </c:pt>
                <c:pt idx="90">
                  <c:v>10.9</c:v>
                </c:pt>
                <c:pt idx="91">
                  <c:v>11.5</c:v>
                </c:pt>
                <c:pt idx="92">
                  <c:v>2.9</c:v>
                </c:pt>
                <c:pt idx="93">
                  <c:v>1.6</c:v>
                </c:pt>
                <c:pt idx="94">
                  <c:v>8.6</c:v>
                </c:pt>
                <c:pt idx="95">
                  <c:v>10.7</c:v>
                </c:pt>
                <c:pt idx="96">
                  <c:v>8.3</c:v>
                </c:pt>
                <c:pt idx="97">
                  <c:v>2.4</c:v>
                </c:pt>
                <c:pt idx="98">
                  <c:v>5.3</c:v>
                </c:pt>
                <c:pt idx="99">
                  <c:v>3.3</c:v>
                </c:pt>
                <c:pt idx="100">
                  <c:v>5.4</c:v>
                </c:pt>
                <c:pt idx="101">
                  <c:v>2.1</c:v>
                </c:pt>
                <c:pt idx="102">
                  <c:v>1.9</c:v>
                </c:pt>
                <c:pt idx="103">
                  <c:v>6.4</c:v>
                </c:pt>
                <c:pt idx="104">
                  <c:v>5.9</c:v>
                </c:pt>
                <c:pt idx="105">
                  <c:v>5.3</c:v>
                </c:pt>
                <c:pt idx="106">
                  <c:v>6.1</c:v>
                </c:pt>
                <c:pt idx="107">
                  <c:v>8.7</c:v>
                </c:pt>
                <c:pt idx="108">
                  <c:v>5.5</c:v>
                </c:pt>
                <c:pt idx="109">
                  <c:v>4.4</c:v>
                </c:pt>
                <c:pt idx="110">
                  <c:v>8</c:v>
                </c:pt>
                <c:pt idx="111">
                  <c:v>7.9</c:v>
                </c:pt>
                <c:pt idx="112">
                  <c:v>7.4</c:v>
                </c:pt>
                <c:pt idx="113">
                  <c:v>8.8</c:v>
                </c:pt>
                <c:pt idx="114">
                  <c:v>7.7</c:v>
                </c:pt>
                <c:pt idx="115">
                  <c:v>7</c:v>
                </c:pt>
                <c:pt idx="116">
                  <c:v>7.9</c:v>
                </c:pt>
                <c:pt idx="117">
                  <c:v>1.9</c:v>
                </c:pt>
                <c:pt idx="118">
                  <c:v>7.9</c:v>
                </c:pt>
                <c:pt idx="119">
                  <c:v>7.8</c:v>
                </c:pt>
                <c:pt idx="120">
                  <c:v>6.4</c:v>
                </c:pt>
                <c:pt idx="121">
                  <c:v>5.5</c:v>
                </c:pt>
                <c:pt idx="122">
                  <c:v>1.6</c:v>
                </c:pt>
                <c:pt idx="123">
                  <c:v>-0.5</c:v>
                </c:pt>
                <c:pt idx="124">
                  <c:v>6.9</c:v>
                </c:pt>
                <c:pt idx="125">
                  <c:v>9.7</c:v>
                </c:pt>
                <c:pt idx="126">
                  <c:v>13.1</c:v>
                </c:pt>
                <c:pt idx="127">
                  <c:v>13.9</c:v>
                </c:pt>
                <c:pt idx="128">
                  <c:v>9.2</c:v>
                </c:pt>
                <c:pt idx="129">
                  <c:v>8.6</c:v>
                </c:pt>
                <c:pt idx="130">
                  <c:v>8.2</c:v>
                </c:pt>
                <c:pt idx="131">
                  <c:v>5.9</c:v>
                </c:pt>
                <c:pt idx="132">
                  <c:v>4.8</c:v>
                </c:pt>
                <c:pt idx="133">
                  <c:v>1.9</c:v>
                </c:pt>
                <c:pt idx="134">
                  <c:v>6.9</c:v>
                </c:pt>
                <c:pt idx="135">
                  <c:v>11.5</c:v>
                </c:pt>
                <c:pt idx="136">
                  <c:v>12.5</c:v>
                </c:pt>
                <c:pt idx="137">
                  <c:v>11.6</c:v>
                </c:pt>
                <c:pt idx="138">
                  <c:v>2.6</c:v>
                </c:pt>
                <c:pt idx="139">
                  <c:v>8.5</c:v>
                </c:pt>
                <c:pt idx="140">
                  <c:v>4.1</c:v>
                </c:pt>
                <c:pt idx="141">
                  <c:v>7.9</c:v>
                </c:pt>
                <c:pt idx="142">
                  <c:v>7.5</c:v>
                </c:pt>
                <c:pt idx="143">
                  <c:v>5.1</c:v>
                </c:pt>
                <c:pt idx="144">
                  <c:v>3.7</c:v>
                </c:pt>
                <c:pt idx="145">
                  <c:v>10.1</c:v>
                </c:pt>
                <c:pt idx="146">
                  <c:v>9.6</c:v>
                </c:pt>
                <c:pt idx="147">
                  <c:v>10</c:v>
                </c:pt>
                <c:pt idx="148">
                  <c:v>11.4</c:v>
                </c:pt>
                <c:pt idx="149">
                  <c:v>10</c:v>
                </c:pt>
                <c:pt idx="150">
                  <c:v>5.1</c:v>
                </c:pt>
                <c:pt idx="151">
                  <c:v>4.9</c:v>
                </c:pt>
                <c:pt idx="152">
                  <c:v>6.8</c:v>
                </c:pt>
                <c:pt idx="153">
                  <c:v>10.5</c:v>
                </c:pt>
                <c:pt idx="154">
                  <c:v>9.5</c:v>
                </c:pt>
                <c:pt idx="155">
                  <c:v>9.7</c:v>
                </c:pt>
                <c:pt idx="156">
                  <c:v>9.6</c:v>
                </c:pt>
                <c:pt idx="157">
                  <c:v>5</c:v>
                </c:pt>
                <c:pt idx="158">
                  <c:v>8.3</c:v>
                </c:pt>
                <c:pt idx="159">
                  <c:v>10.2</c:v>
                </c:pt>
                <c:pt idx="160">
                  <c:v>7.3</c:v>
                </c:pt>
                <c:pt idx="161">
                  <c:v>5</c:v>
                </c:pt>
                <c:pt idx="162">
                  <c:v>2.7</c:v>
                </c:pt>
                <c:pt idx="163">
                  <c:v>10.1</c:v>
                </c:pt>
                <c:pt idx="164">
                  <c:v>5.9</c:v>
                </c:pt>
                <c:pt idx="165">
                  <c:v>11.1</c:v>
                </c:pt>
                <c:pt idx="166">
                  <c:v>8.6</c:v>
                </c:pt>
                <c:pt idx="167">
                  <c:v>8.1</c:v>
                </c:pt>
                <c:pt idx="168">
                  <c:v>9.8</c:v>
                </c:pt>
                <c:pt idx="169">
                  <c:v>9.8</c:v>
                </c:pt>
                <c:pt idx="170">
                  <c:v>5</c:v>
                </c:pt>
                <c:pt idx="171">
                  <c:v>13.9</c:v>
                </c:pt>
                <c:pt idx="172">
                  <c:v>13.2</c:v>
                </c:pt>
                <c:pt idx="173">
                  <c:v>10.2</c:v>
                </c:pt>
                <c:pt idx="174">
                  <c:v>6.5</c:v>
                </c:pt>
                <c:pt idx="175">
                  <c:v>9.9</c:v>
                </c:pt>
                <c:pt idx="176">
                  <c:v>15.2</c:v>
                </c:pt>
                <c:pt idx="177">
                  <c:v>16.5</c:v>
                </c:pt>
                <c:pt idx="178">
                  <c:v>12.5</c:v>
                </c:pt>
                <c:pt idx="179">
                  <c:v>5.8</c:v>
                </c:pt>
                <c:pt idx="180">
                  <c:v>5.3</c:v>
                </c:pt>
                <c:pt idx="181">
                  <c:v>5</c:v>
                </c:pt>
                <c:pt idx="182">
                  <c:v>5.7</c:v>
                </c:pt>
                <c:pt idx="183">
                  <c:v>9.8</c:v>
                </c:pt>
                <c:pt idx="184">
                  <c:v>15.3</c:v>
                </c:pt>
                <c:pt idx="185">
                  <c:v>12.9</c:v>
                </c:pt>
                <c:pt idx="186">
                  <c:v>11.1</c:v>
                </c:pt>
                <c:pt idx="187">
                  <c:v>11.4</c:v>
                </c:pt>
                <c:pt idx="188">
                  <c:v>9.8</c:v>
                </c:pt>
                <c:pt idx="189">
                  <c:v>9.5</c:v>
                </c:pt>
                <c:pt idx="190">
                  <c:v>7.3</c:v>
                </c:pt>
                <c:pt idx="191">
                  <c:v>8.7</c:v>
                </c:pt>
                <c:pt idx="192">
                  <c:v>12.5</c:v>
                </c:pt>
                <c:pt idx="193">
                  <c:v>11</c:v>
                </c:pt>
                <c:pt idx="194">
                  <c:v>6.4</c:v>
                </c:pt>
                <c:pt idx="195">
                  <c:v>9.2</c:v>
                </c:pt>
                <c:pt idx="196">
                  <c:v>13.1</c:v>
                </c:pt>
                <c:pt idx="197">
                  <c:v>11.7</c:v>
                </c:pt>
                <c:pt idx="198">
                  <c:v>12.9</c:v>
                </c:pt>
                <c:pt idx="199">
                  <c:v>11.8</c:v>
                </c:pt>
                <c:pt idx="200">
                  <c:v>12.2</c:v>
                </c:pt>
                <c:pt idx="201">
                  <c:v>12.8</c:v>
                </c:pt>
                <c:pt idx="202">
                  <c:v>9.1</c:v>
                </c:pt>
                <c:pt idx="203">
                  <c:v>6.4</c:v>
                </c:pt>
                <c:pt idx="204">
                  <c:v>8.1</c:v>
                </c:pt>
                <c:pt idx="205">
                  <c:v>5.5</c:v>
                </c:pt>
                <c:pt idx="206">
                  <c:v>9.9</c:v>
                </c:pt>
                <c:pt idx="207">
                  <c:v>12.3</c:v>
                </c:pt>
                <c:pt idx="208">
                  <c:v>11.7</c:v>
                </c:pt>
                <c:pt idx="209">
                  <c:v>14.4</c:v>
                </c:pt>
                <c:pt idx="210">
                  <c:v>6.6</c:v>
                </c:pt>
                <c:pt idx="211">
                  <c:v>11.8</c:v>
                </c:pt>
                <c:pt idx="212">
                  <c:v>16.4</c:v>
                </c:pt>
                <c:pt idx="213">
                  <c:v>16.6</c:v>
                </c:pt>
                <c:pt idx="214">
                  <c:v>14.2</c:v>
                </c:pt>
                <c:pt idx="215">
                  <c:v>13.1</c:v>
                </c:pt>
                <c:pt idx="216">
                  <c:v>12.7</c:v>
                </c:pt>
                <c:pt idx="217">
                  <c:v>12.2</c:v>
                </c:pt>
                <c:pt idx="218">
                  <c:v>9.7</c:v>
                </c:pt>
                <c:pt idx="219">
                  <c:v>6.7</c:v>
                </c:pt>
                <c:pt idx="220">
                  <c:v>10.4</c:v>
                </c:pt>
                <c:pt idx="221">
                  <c:v>7.7</c:v>
                </c:pt>
                <c:pt idx="222">
                  <c:v>13.7</c:v>
                </c:pt>
                <c:pt idx="223">
                  <c:v>15.2</c:v>
                </c:pt>
                <c:pt idx="224">
                  <c:v>16.1</c:v>
                </c:pt>
                <c:pt idx="225">
                  <c:v>10.4</c:v>
                </c:pt>
                <c:pt idx="226">
                  <c:v>6.6</c:v>
                </c:pt>
                <c:pt idx="227">
                  <c:v>12.6</c:v>
                </c:pt>
                <c:pt idx="228">
                  <c:v>6.4</c:v>
                </c:pt>
                <c:pt idx="229">
                  <c:v>7.1</c:v>
                </c:pt>
                <c:pt idx="230">
                  <c:v>7.6</c:v>
                </c:pt>
                <c:pt idx="231">
                  <c:v>13</c:v>
                </c:pt>
                <c:pt idx="232">
                  <c:v>15.3</c:v>
                </c:pt>
                <c:pt idx="233">
                  <c:v>7.5</c:v>
                </c:pt>
                <c:pt idx="234">
                  <c:v>11.6</c:v>
                </c:pt>
                <c:pt idx="235">
                  <c:v>10.3</c:v>
                </c:pt>
                <c:pt idx="236">
                  <c:v>10.3</c:v>
                </c:pt>
                <c:pt idx="237">
                  <c:v>10.3</c:v>
                </c:pt>
                <c:pt idx="238">
                  <c:v>11.3</c:v>
                </c:pt>
                <c:pt idx="239">
                  <c:v>8.7</c:v>
                </c:pt>
                <c:pt idx="240">
                  <c:v>9.2</c:v>
                </c:pt>
                <c:pt idx="241">
                  <c:v>10.9</c:v>
                </c:pt>
                <c:pt idx="242">
                  <c:v>9.9</c:v>
                </c:pt>
                <c:pt idx="243">
                  <c:v>5.7</c:v>
                </c:pt>
                <c:pt idx="244">
                  <c:v>10.1</c:v>
                </c:pt>
                <c:pt idx="245">
                  <c:v>13.8</c:v>
                </c:pt>
                <c:pt idx="246">
                  <c:v>13.8</c:v>
                </c:pt>
                <c:pt idx="247">
                  <c:v>9.7</c:v>
                </c:pt>
                <c:pt idx="248">
                  <c:v>12.6</c:v>
                </c:pt>
                <c:pt idx="249">
                  <c:v>12.4</c:v>
                </c:pt>
                <c:pt idx="250">
                  <c:v>11.5</c:v>
                </c:pt>
                <c:pt idx="251">
                  <c:v>12.6</c:v>
                </c:pt>
                <c:pt idx="252">
                  <c:v>17.5</c:v>
                </c:pt>
                <c:pt idx="253">
                  <c:v>12.7</c:v>
                </c:pt>
                <c:pt idx="254">
                  <c:v>13</c:v>
                </c:pt>
                <c:pt idx="255">
                  <c:v>11.8</c:v>
                </c:pt>
                <c:pt idx="256">
                  <c:v>9.8</c:v>
                </c:pt>
                <c:pt idx="257">
                  <c:v>6.4</c:v>
                </c:pt>
                <c:pt idx="258">
                  <c:v>10.5</c:v>
                </c:pt>
                <c:pt idx="259">
                  <c:v>12</c:v>
                </c:pt>
                <c:pt idx="260">
                  <c:v>5.4</c:v>
                </c:pt>
                <c:pt idx="261">
                  <c:v>9.4</c:v>
                </c:pt>
                <c:pt idx="262">
                  <c:v>14.3</c:v>
                </c:pt>
                <c:pt idx="263">
                  <c:v>8.9</c:v>
                </c:pt>
                <c:pt idx="264">
                  <c:v>8.7</c:v>
                </c:pt>
                <c:pt idx="265">
                  <c:v>8.8</c:v>
                </c:pt>
                <c:pt idx="266">
                  <c:v>8.7</c:v>
                </c:pt>
                <c:pt idx="267">
                  <c:v>13.2</c:v>
                </c:pt>
                <c:pt idx="268">
                  <c:v>12.1</c:v>
                </c:pt>
                <c:pt idx="269">
                  <c:v>8.9</c:v>
                </c:pt>
                <c:pt idx="270">
                  <c:v>13</c:v>
                </c:pt>
                <c:pt idx="271">
                  <c:v>13</c:v>
                </c:pt>
                <c:pt idx="272">
                  <c:v>13.6</c:v>
                </c:pt>
                <c:pt idx="273">
                  <c:v>11.2</c:v>
                </c:pt>
                <c:pt idx="274">
                  <c:v>12.7</c:v>
                </c:pt>
                <c:pt idx="275">
                  <c:v>15.1</c:v>
                </c:pt>
                <c:pt idx="276">
                  <c:v>11.1</c:v>
                </c:pt>
                <c:pt idx="277">
                  <c:v>14</c:v>
                </c:pt>
                <c:pt idx="278">
                  <c:v>7.3</c:v>
                </c:pt>
                <c:pt idx="279">
                  <c:v>6.1</c:v>
                </c:pt>
                <c:pt idx="280">
                  <c:v>9.4</c:v>
                </c:pt>
                <c:pt idx="281">
                  <c:v>10</c:v>
                </c:pt>
                <c:pt idx="282">
                  <c:v>15.1</c:v>
                </c:pt>
                <c:pt idx="283">
                  <c:v>15.9</c:v>
                </c:pt>
                <c:pt idx="284">
                  <c:v>13.4</c:v>
                </c:pt>
                <c:pt idx="285">
                  <c:v>12.2</c:v>
                </c:pt>
                <c:pt idx="286">
                  <c:v>10.8</c:v>
                </c:pt>
                <c:pt idx="287">
                  <c:v>2.7</c:v>
                </c:pt>
                <c:pt idx="288">
                  <c:v>4.1</c:v>
                </c:pt>
                <c:pt idx="289">
                  <c:v>7.5</c:v>
                </c:pt>
                <c:pt idx="290">
                  <c:v>3.7</c:v>
                </c:pt>
                <c:pt idx="291">
                  <c:v>4.7</c:v>
                </c:pt>
                <c:pt idx="292">
                  <c:v>0.4</c:v>
                </c:pt>
                <c:pt idx="293">
                  <c:v>4</c:v>
                </c:pt>
                <c:pt idx="294">
                  <c:v>7.7</c:v>
                </c:pt>
                <c:pt idx="295">
                  <c:v>7</c:v>
                </c:pt>
                <c:pt idx="296">
                  <c:v>11.8</c:v>
                </c:pt>
                <c:pt idx="297">
                  <c:v>10.4</c:v>
                </c:pt>
                <c:pt idx="298">
                  <c:v>3.3</c:v>
                </c:pt>
                <c:pt idx="299">
                  <c:v>5.8</c:v>
                </c:pt>
                <c:pt idx="300">
                  <c:v>2.5</c:v>
                </c:pt>
                <c:pt idx="301">
                  <c:v>2.8</c:v>
                </c:pt>
                <c:pt idx="302">
                  <c:v>8.5</c:v>
                </c:pt>
                <c:pt idx="303">
                  <c:v>11.6</c:v>
                </c:pt>
                <c:pt idx="304">
                  <c:v>8.8</c:v>
                </c:pt>
                <c:pt idx="305">
                  <c:v>6.4</c:v>
                </c:pt>
                <c:pt idx="306">
                  <c:v>10.2</c:v>
                </c:pt>
                <c:pt idx="307">
                  <c:v>11.2</c:v>
                </c:pt>
                <c:pt idx="308">
                  <c:v>9.5</c:v>
                </c:pt>
                <c:pt idx="309">
                  <c:v>0.4</c:v>
                </c:pt>
                <c:pt idx="310">
                  <c:v>-0.5</c:v>
                </c:pt>
                <c:pt idx="311">
                  <c:v>6</c:v>
                </c:pt>
                <c:pt idx="312">
                  <c:v>8.4</c:v>
                </c:pt>
                <c:pt idx="313">
                  <c:v>9.4</c:v>
                </c:pt>
                <c:pt idx="314">
                  <c:v>6.3</c:v>
                </c:pt>
                <c:pt idx="315">
                  <c:v>9.3</c:v>
                </c:pt>
                <c:pt idx="316">
                  <c:v>10.6</c:v>
                </c:pt>
                <c:pt idx="317">
                  <c:v>6.7</c:v>
                </c:pt>
                <c:pt idx="318">
                  <c:v>7.3</c:v>
                </c:pt>
                <c:pt idx="319">
                  <c:v>4.6</c:v>
                </c:pt>
                <c:pt idx="320">
                  <c:v>5.1</c:v>
                </c:pt>
                <c:pt idx="321">
                  <c:v>7.6</c:v>
                </c:pt>
                <c:pt idx="322">
                  <c:v>6</c:v>
                </c:pt>
                <c:pt idx="323">
                  <c:v>2.7</c:v>
                </c:pt>
                <c:pt idx="324">
                  <c:v>5.1</c:v>
                </c:pt>
                <c:pt idx="325">
                  <c:v>7</c:v>
                </c:pt>
                <c:pt idx="326">
                  <c:v>0.1</c:v>
                </c:pt>
                <c:pt idx="327">
                  <c:v>3</c:v>
                </c:pt>
                <c:pt idx="328">
                  <c:v>6.3</c:v>
                </c:pt>
                <c:pt idx="329">
                  <c:v>3.7</c:v>
                </c:pt>
                <c:pt idx="330">
                  <c:v>9.1</c:v>
                </c:pt>
                <c:pt idx="331">
                  <c:v>-0.2</c:v>
                </c:pt>
                <c:pt idx="332">
                  <c:v>3.5</c:v>
                </c:pt>
                <c:pt idx="333">
                  <c:v>3.7</c:v>
                </c:pt>
                <c:pt idx="334">
                  <c:v>4.9</c:v>
                </c:pt>
                <c:pt idx="335">
                  <c:v>-1.3</c:v>
                </c:pt>
                <c:pt idx="336">
                  <c:v>-1</c:v>
                </c:pt>
                <c:pt idx="337">
                  <c:v>5.4</c:v>
                </c:pt>
                <c:pt idx="338">
                  <c:v>-0.1</c:v>
                </c:pt>
                <c:pt idx="339">
                  <c:v>-0.3</c:v>
                </c:pt>
                <c:pt idx="340">
                  <c:v>1.5</c:v>
                </c:pt>
                <c:pt idx="341">
                  <c:v>1</c:v>
                </c:pt>
                <c:pt idx="342">
                  <c:v>2.5</c:v>
                </c:pt>
                <c:pt idx="343">
                  <c:v>-3.3</c:v>
                </c:pt>
                <c:pt idx="344">
                  <c:v>-2.3</c:v>
                </c:pt>
                <c:pt idx="345">
                  <c:v>0.8</c:v>
                </c:pt>
                <c:pt idx="346">
                  <c:v>2.4</c:v>
                </c:pt>
                <c:pt idx="347">
                  <c:v>1</c:v>
                </c:pt>
                <c:pt idx="348">
                  <c:v>1.4</c:v>
                </c:pt>
                <c:pt idx="349">
                  <c:v>1.4</c:v>
                </c:pt>
                <c:pt idx="350">
                  <c:v>-2</c:v>
                </c:pt>
                <c:pt idx="351">
                  <c:v>-2.9</c:v>
                </c:pt>
                <c:pt idx="352">
                  <c:v>-2.8</c:v>
                </c:pt>
                <c:pt idx="353">
                  <c:v>1</c:v>
                </c:pt>
                <c:pt idx="354">
                  <c:v>5.2</c:v>
                </c:pt>
                <c:pt idx="355">
                  <c:v>7</c:v>
                </c:pt>
                <c:pt idx="356">
                  <c:v>9.5</c:v>
                </c:pt>
                <c:pt idx="357">
                  <c:v>1.8</c:v>
                </c:pt>
                <c:pt idx="358">
                  <c:v>4.3</c:v>
                </c:pt>
                <c:pt idx="359">
                  <c:v>9.6</c:v>
                </c:pt>
                <c:pt idx="360">
                  <c:v>7</c:v>
                </c:pt>
                <c:pt idx="361">
                  <c:v>7.4</c:v>
                </c:pt>
                <c:pt idx="362">
                  <c:v>5.2</c:v>
                </c:pt>
                <c:pt idx="363">
                  <c:v>2.5</c:v>
                </c:pt>
                <c:pt idx="364">
                  <c:v>3.8</c:v>
                </c:pt>
              </c:numCache>
            </c:numRef>
          </c:val>
        </c:ser>
        <c:axId val="54387498"/>
        <c:axId val="19725435"/>
      </c:barChart>
      <c:lineChart>
        <c:grouping val="standard"/>
        <c:varyColors val="0"/>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 Data'!$Y$9:$Y$373</c:f>
              <c:numCache>
                <c:ptCount val="365"/>
                <c:pt idx="0">
                  <c:v>1.3</c:v>
                </c:pt>
                <c:pt idx="1">
                  <c:v>1.5</c:v>
                </c:pt>
                <c:pt idx="2">
                  <c:v>1.7</c:v>
                </c:pt>
                <c:pt idx="3">
                  <c:v>1.4</c:v>
                </c:pt>
                <c:pt idx="4">
                  <c:v>1.3</c:v>
                </c:pt>
                <c:pt idx="5">
                  <c:v>1.3</c:v>
                </c:pt>
                <c:pt idx="6">
                  <c:v>1.1</c:v>
                </c:pt>
                <c:pt idx="7">
                  <c:v>1.3</c:v>
                </c:pt>
                <c:pt idx="8">
                  <c:v>1.4</c:v>
                </c:pt>
                <c:pt idx="9">
                  <c:v>1.4</c:v>
                </c:pt>
                <c:pt idx="10">
                  <c:v>1.4</c:v>
                </c:pt>
                <c:pt idx="11">
                  <c:v>1</c:v>
                </c:pt>
                <c:pt idx="12">
                  <c:v>0.8</c:v>
                </c:pt>
                <c:pt idx="13">
                  <c:v>0.9</c:v>
                </c:pt>
                <c:pt idx="14">
                  <c:v>1.3</c:v>
                </c:pt>
                <c:pt idx="15">
                  <c:v>1.3</c:v>
                </c:pt>
                <c:pt idx="16">
                  <c:v>1.1</c:v>
                </c:pt>
                <c:pt idx="17">
                  <c:v>0.9</c:v>
                </c:pt>
                <c:pt idx="18">
                  <c:v>1.3</c:v>
                </c:pt>
                <c:pt idx="19">
                  <c:v>1.2</c:v>
                </c:pt>
                <c:pt idx="20">
                  <c:v>1.3</c:v>
                </c:pt>
                <c:pt idx="21">
                  <c:v>1.5</c:v>
                </c:pt>
                <c:pt idx="22">
                  <c:v>1.2</c:v>
                </c:pt>
                <c:pt idx="23">
                  <c:v>1.2</c:v>
                </c:pt>
                <c:pt idx="24">
                  <c:v>1.1</c:v>
                </c:pt>
                <c:pt idx="25">
                  <c:v>1.1</c:v>
                </c:pt>
                <c:pt idx="26">
                  <c:v>0.9</c:v>
                </c:pt>
                <c:pt idx="27">
                  <c:v>1.1</c:v>
                </c:pt>
                <c:pt idx="28">
                  <c:v>1.5</c:v>
                </c:pt>
                <c:pt idx="29">
                  <c:v>1.5</c:v>
                </c:pt>
                <c:pt idx="30">
                  <c:v>1.7</c:v>
                </c:pt>
                <c:pt idx="31">
                  <c:v>1.5</c:v>
                </c:pt>
                <c:pt idx="32">
                  <c:v>1.2</c:v>
                </c:pt>
                <c:pt idx="33">
                  <c:v>1.6</c:v>
                </c:pt>
                <c:pt idx="34">
                  <c:v>1.6</c:v>
                </c:pt>
                <c:pt idx="35">
                  <c:v>1.6</c:v>
                </c:pt>
                <c:pt idx="36">
                  <c:v>1.7</c:v>
                </c:pt>
                <c:pt idx="37">
                  <c:v>1.6</c:v>
                </c:pt>
                <c:pt idx="38">
                  <c:v>1.6</c:v>
                </c:pt>
                <c:pt idx="39">
                  <c:v>1.3</c:v>
                </c:pt>
                <c:pt idx="40">
                  <c:v>1.4</c:v>
                </c:pt>
                <c:pt idx="41">
                  <c:v>1.4</c:v>
                </c:pt>
                <c:pt idx="42">
                  <c:v>1</c:v>
                </c:pt>
                <c:pt idx="43">
                  <c:v>0.9</c:v>
                </c:pt>
                <c:pt idx="44">
                  <c:v>0.6</c:v>
                </c:pt>
                <c:pt idx="45">
                  <c:v>0.9</c:v>
                </c:pt>
                <c:pt idx="46">
                  <c:v>1</c:v>
                </c:pt>
                <c:pt idx="47">
                  <c:v>0.8</c:v>
                </c:pt>
                <c:pt idx="48">
                  <c:v>0.8</c:v>
                </c:pt>
                <c:pt idx="49">
                  <c:v>1.1</c:v>
                </c:pt>
                <c:pt idx="50">
                  <c:v>1.1</c:v>
                </c:pt>
                <c:pt idx="51">
                  <c:v>1.2</c:v>
                </c:pt>
                <c:pt idx="52">
                  <c:v>1.2</c:v>
                </c:pt>
                <c:pt idx="53">
                  <c:v>1.4</c:v>
                </c:pt>
                <c:pt idx="54">
                  <c:v>1.3</c:v>
                </c:pt>
                <c:pt idx="55">
                  <c:v>1.1</c:v>
                </c:pt>
                <c:pt idx="56">
                  <c:v>1.3</c:v>
                </c:pt>
                <c:pt idx="57">
                  <c:v>1.4</c:v>
                </c:pt>
                <c:pt idx="58">
                  <c:v>1.4</c:v>
                </c:pt>
                <c:pt idx="59">
                  <c:v>1.4</c:v>
                </c:pt>
                <c:pt idx="60">
                  <c:v>1.3</c:v>
                </c:pt>
                <c:pt idx="61">
                  <c:v>1.2</c:v>
                </c:pt>
                <c:pt idx="62">
                  <c:v>1.1</c:v>
                </c:pt>
                <c:pt idx="63">
                  <c:v>1.4</c:v>
                </c:pt>
                <c:pt idx="64">
                  <c:v>2</c:v>
                </c:pt>
                <c:pt idx="65">
                  <c:v>2.1</c:v>
                </c:pt>
                <c:pt idx="66">
                  <c:v>1.9</c:v>
                </c:pt>
                <c:pt idx="67">
                  <c:v>1.7</c:v>
                </c:pt>
                <c:pt idx="68">
                  <c:v>1.9</c:v>
                </c:pt>
                <c:pt idx="69">
                  <c:v>2.2</c:v>
                </c:pt>
                <c:pt idx="70">
                  <c:v>1.7</c:v>
                </c:pt>
                <c:pt idx="71">
                  <c:v>1.7</c:v>
                </c:pt>
                <c:pt idx="72">
                  <c:v>1.9</c:v>
                </c:pt>
                <c:pt idx="73">
                  <c:v>2.2</c:v>
                </c:pt>
                <c:pt idx="74">
                  <c:v>2.3</c:v>
                </c:pt>
                <c:pt idx="75">
                  <c:v>2.6</c:v>
                </c:pt>
                <c:pt idx="76">
                  <c:v>2.7</c:v>
                </c:pt>
                <c:pt idx="77">
                  <c:v>2.6</c:v>
                </c:pt>
                <c:pt idx="78">
                  <c:v>2.8</c:v>
                </c:pt>
                <c:pt idx="79">
                  <c:v>2.7</c:v>
                </c:pt>
                <c:pt idx="80">
                  <c:v>2.3</c:v>
                </c:pt>
                <c:pt idx="81">
                  <c:v>2.5</c:v>
                </c:pt>
                <c:pt idx="82">
                  <c:v>2.8</c:v>
                </c:pt>
                <c:pt idx="83">
                  <c:v>2.8</c:v>
                </c:pt>
                <c:pt idx="84">
                  <c:v>2.6</c:v>
                </c:pt>
                <c:pt idx="85">
                  <c:v>2.5</c:v>
                </c:pt>
                <c:pt idx="86">
                  <c:v>2.5</c:v>
                </c:pt>
                <c:pt idx="87">
                  <c:v>2.9</c:v>
                </c:pt>
                <c:pt idx="88">
                  <c:v>2.8</c:v>
                </c:pt>
                <c:pt idx="89">
                  <c:v>3</c:v>
                </c:pt>
                <c:pt idx="90">
                  <c:v>3.3</c:v>
                </c:pt>
                <c:pt idx="91">
                  <c:v>3.1</c:v>
                </c:pt>
                <c:pt idx="92">
                  <c:v>3</c:v>
                </c:pt>
                <c:pt idx="93">
                  <c:v>3.3</c:v>
                </c:pt>
                <c:pt idx="94">
                  <c:v>3.2</c:v>
                </c:pt>
                <c:pt idx="95">
                  <c:v>3.5</c:v>
                </c:pt>
                <c:pt idx="96">
                  <c:v>3.4</c:v>
                </c:pt>
                <c:pt idx="97">
                  <c:v>3.1</c:v>
                </c:pt>
                <c:pt idx="98">
                  <c:v>3.1</c:v>
                </c:pt>
                <c:pt idx="99">
                  <c:v>3.6</c:v>
                </c:pt>
                <c:pt idx="100">
                  <c:v>3.6</c:v>
                </c:pt>
                <c:pt idx="101">
                  <c:v>3.8</c:v>
                </c:pt>
                <c:pt idx="102">
                  <c:v>3.8</c:v>
                </c:pt>
                <c:pt idx="103">
                  <c:v>4</c:v>
                </c:pt>
                <c:pt idx="104">
                  <c:v>4</c:v>
                </c:pt>
                <c:pt idx="105">
                  <c:v>4</c:v>
                </c:pt>
                <c:pt idx="106">
                  <c:v>3.9</c:v>
                </c:pt>
                <c:pt idx="107">
                  <c:v>3.9</c:v>
                </c:pt>
                <c:pt idx="108">
                  <c:v>4.1</c:v>
                </c:pt>
                <c:pt idx="109">
                  <c:v>4.1</c:v>
                </c:pt>
                <c:pt idx="110">
                  <c:v>4.5</c:v>
                </c:pt>
                <c:pt idx="111">
                  <c:v>4.7</c:v>
                </c:pt>
                <c:pt idx="112">
                  <c:v>4.8</c:v>
                </c:pt>
                <c:pt idx="113">
                  <c:v>4.7</c:v>
                </c:pt>
                <c:pt idx="114">
                  <c:v>4.9</c:v>
                </c:pt>
                <c:pt idx="115">
                  <c:v>4.7</c:v>
                </c:pt>
                <c:pt idx="116">
                  <c:v>4.8</c:v>
                </c:pt>
                <c:pt idx="117">
                  <c:v>4.9</c:v>
                </c:pt>
                <c:pt idx="118">
                  <c:v>4.7</c:v>
                </c:pt>
                <c:pt idx="119">
                  <c:v>4.9</c:v>
                </c:pt>
                <c:pt idx="120">
                  <c:v>5.1</c:v>
                </c:pt>
                <c:pt idx="121">
                  <c:v>5.1</c:v>
                </c:pt>
                <c:pt idx="122">
                  <c:v>5.4</c:v>
                </c:pt>
                <c:pt idx="123">
                  <c:v>5.3</c:v>
                </c:pt>
                <c:pt idx="124">
                  <c:v>5.6</c:v>
                </c:pt>
                <c:pt idx="125">
                  <c:v>5.7</c:v>
                </c:pt>
                <c:pt idx="126">
                  <c:v>5.9</c:v>
                </c:pt>
                <c:pt idx="127">
                  <c:v>6.1</c:v>
                </c:pt>
                <c:pt idx="128">
                  <c:v>6</c:v>
                </c:pt>
                <c:pt idx="129">
                  <c:v>6</c:v>
                </c:pt>
                <c:pt idx="130">
                  <c:v>6.2</c:v>
                </c:pt>
                <c:pt idx="131">
                  <c:v>6.8</c:v>
                </c:pt>
                <c:pt idx="132">
                  <c:v>6.9</c:v>
                </c:pt>
                <c:pt idx="133">
                  <c:v>6.9</c:v>
                </c:pt>
                <c:pt idx="134">
                  <c:v>6.6</c:v>
                </c:pt>
                <c:pt idx="135">
                  <c:v>6.6</c:v>
                </c:pt>
                <c:pt idx="136">
                  <c:v>6.7</c:v>
                </c:pt>
                <c:pt idx="137">
                  <c:v>6.9</c:v>
                </c:pt>
                <c:pt idx="138">
                  <c:v>6.6</c:v>
                </c:pt>
                <c:pt idx="139">
                  <c:v>7.1</c:v>
                </c:pt>
                <c:pt idx="140">
                  <c:v>7.1</c:v>
                </c:pt>
                <c:pt idx="141">
                  <c:v>7.4</c:v>
                </c:pt>
                <c:pt idx="142">
                  <c:v>7.7</c:v>
                </c:pt>
                <c:pt idx="143">
                  <c:v>8.1</c:v>
                </c:pt>
                <c:pt idx="144">
                  <c:v>8</c:v>
                </c:pt>
                <c:pt idx="145">
                  <c:v>7.8</c:v>
                </c:pt>
                <c:pt idx="146">
                  <c:v>8</c:v>
                </c:pt>
                <c:pt idx="147">
                  <c:v>8</c:v>
                </c:pt>
                <c:pt idx="148">
                  <c:v>8</c:v>
                </c:pt>
                <c:pt idx="149">
                  <c:v>8.3</c:v>
                </c:pt>
                <c:pt idx="150">
                  <c:v>8.1</c:v>
                </c:pt>
                <c:pt idx="151">
                  <c:v>8.4</c:v>
                </c:pt>
                <c:pt idx="152">
                  <c:v>8.8</c:v>
                </c:pt>
                <c:pt idx="153">
                  <c:v>8.7</c:v>
                </c:pt>
                <c:pt idx="154">
                  <c:v>8.8</c:v>
                </c:pt>
                <c:pt idx="155">
                  <c:v>9</c:v>
                </c:pt>
                <c:pt idx="156">
                  <c:v>9.1</c:v>
                </c:pt>
                <c:pt idx="157">
                  <c:v>9.4</c:v>
                </c:pt>
                <c:pt idx="158">
                  <c:v>9.3</c:v>
                </c:pt>
                <c:pt idx="159">
                  <c:v>9.1</c:v>
                </c:pt>
                <c:pt idx="160">
                  <c:v>9.4</c:v>
                </c:pt>
                <c:pt idx="161">
                  <c:v>9.3</c:v>
                </c:pt>
                <c:pt idx="162">
                  <c:v>9.7</c:v>
                </c:pt>
                <c:pt idx="163">
                  <c:v>9.6</c:v>
                </c:pt>
                <c:pt idx="164">
                  <c:v>9.4</c:v>
                </c:pt>
                <c:pt idx="165">
                  <c:v>9.2</c:v>
                </c:pt>
                <c:pt idx="166">
                  <c:v>9.7</c:v>
                </c:pt>
                <c:pt idx="167">
                  <c:v>10</c:v>
                </c:pt>
                <c:pt idx="168">
                  <c:v>9.7</c:v>
                </c:pt>
                <c:pt idx="169">
                  <c:v>10</c:v>
                </c:pt>
                <c:pt idx="170">
                  <c:v>10.2</c:v>
                </c:pt>
                <c:pt idx="171">
                  <c:v>10.1</c:v>
                </c:pt>
                <c:pt idx="172">
                  <c:v>10.3</c:v>
                </c:pt>
                <c:pt idx="173">
                  <c:v>10.5</c:v>
                </c:pt>
                <c:pt idx="174">
                  <c:v>10.5</c:v>
                </c:pt>
                <c:pt idx="175">
                  <c:v>10.6</c:v>
                </c:pt>
                <c:pt idx="176">
                  <c:v>10.6</c:v>
                </c:pt>
                <c:pt idx="177">
                  <c:v>10.7</c:v>
                </c:pt>
                <c:pt idx="178">
                  <c:v>10.9</c:v>
                </c:pt>
                <c:pt idx="179">
                  <c:v>10.9</c:v>
                </c:pt>
                <c:pt idx="180">
                  <c:v>10.7</c:v>
                </c:pt>
                <c:pt idx="181">
                  <c:v>11.2</c:v>
                </c:pt>
                <c:pt idx="182">
                  <c:v>11.1</c:v>
                </c:pt>
                <c:pt idx="183">
                  <c:v>11.3</c:v>
                </c:pt>
                <c:pt idx="184">
                  <c:v>11.2</c:v>
                </c:pt>
                <c:pt idx="185">
                  <c:v>11.4</c:v>
                </c:pt>
                <c:pt idx="186">
                  <c:v>11.3</c:v>
                </c:pt>
                <c:pt idx="187">
                  <c:v>11.4</c:v>
                </c:pt>
                <c:pt idx="188">
                  <c:v>11.3</c:v>
                </c:pt>
                <c:pt idx="189">
                  <c:v>11.6</c:v>
                </c:pt>
                <c:pt idx="190">
                  <c:v>11.4</c:v>
                </c:pt>
                <c:pt idx="191">
                  <c:v>11.5</c:v>
                </c:pt>
                <c:pt idx="192">
                  <c:v>11.8</c:v>
                </c:pt>
                <c:pt idx="193">
                  <c:v>11.8</c:v>
                </c:pt>
                <c:pt idx="194">
                  <c:v>12</c:v>
                </c:pt>
                <c:pt idx="195">
                  <c:v>11.8</c:v>
                </c:pt>
                <c:pt idx="196">
                  <c:v>11.8</c:v>
                </c:pt>
                <c:pt idx="197">
                  <c:v>11.6</c:v>
                </c:pt>
                <c:pt idx="198">
                  <c:v>11.9</c:v>
                </c:pt>
                <c:pt idx="199">
                  <c:v>12</c:v>
                </c:pt>
                <c:pt idx="200">
                  <c:v>12.1</c:v>
                </c:pt>
                <c:pt idx="201">
                  <c:v>12.3</c:v>
                </c:pt>
                <c:pt idx="202">
                  <c:v>12.1</c:v>
                </c:pt>
                <c:pt idx="203">
                  <c:v>12.2</c:v>
                </c:pt>
                <c:pt idx="204">
                  <c:v>12</c:v>
                </c:pt>
                <c:pt idx="205">
                  <c:v>11.8</c:v>
                </c:pt>
                <c:pt idx="206">
                  <c:v>12.1</c:v>
                </c:pt>
                <c:pt idx="207">
                  <c:v>11.7</c:v>
                </c:pt>
                <c:pt idx="208">
                  <c:v>11.8</c:v>
                </c:pt>
                <c:pt idx="209">
                  <c:v>12</c:v>
                </c:pt>
                <c:pt idx="210">
                  <c:v>12.1</c:v>
                </c:pt>
                <c:pt idx="211">
                  <c:v>12</c:v>
                </c:pt>
                <c:pt idx="212">
                  <c:v>11.7</c:v>
                </c:pt>
                <c:pt idx="213">
                  <c:v>11.7</c:v>
                </c:pt>
                <c:pt idx="214">
                  <c:v>11.7</c:v>
                </c:pt>
                <c:pt idx="215">
                  <c:v>11.8</c:v>
                </c:pt>
                <c:pt idx="216">
                  <c:v>11.9</c:v>
                </c:pt>
                <c:pt idx="217">
                  <c:v>12</c:v>
                </c:pt>
                <c:pt idx="218">
                  <c:v>11.8</c:v>
                </c:pt>
                <c:pt idx="219">
                  <c:v>11.7</c:v>
                </c:pt>
                <c:pt idx="220">
                  <c:v>11.8</c:v>
                </c:pt>
                <c:pt idx="221">
                  <c:v>11.9</c:v>
                </c:pt>
                <c:pt idx="222">
                  <c:v>11.7</c:v>
                </c:pt>
                <c:pt idx="223">
                  <c:v>11.8</c:v>
                </c:pt>
                <c:pt idx="224">
                  <c:v>12</c:v>
                </c:pt>
                <c:pt idx="225">
                  <c:v>12</c:v>
                </c:pt>
                <c:pt idx="226">
                  <c:v>11.6</c:v>
                </c:pt>
                <c:pt idx="227">
                  <c:v>11.3</c:v>
                </c:pt>
                <c:pt idx="228">
                  <c:v>11.4</c:v>
                </c:pt>
                <c:pt idx="229">
                  <c:v>11.7</c:v>
                </c:pt>
                <c:pt idx="230">
                  <c:v>11.6</c:v>
                </c:pt>
                <c:pt idx="231">
                  <c:v>11.5</c:v>
                </c:pt>
                <c:pt idx="232">
                  <c:v>11.5</c:v>
                </c:pt>
                <c:pt idx="233">
                  <c:v>11.5</c:v>
                </c:pt>
                <c:pt idx="234">
                  <c:v>11</c:v>
                </c:pt>
                <c:pt idx="235">
                  <c:v>11.5</c:v>
                </c:pt>
                <c:pt idx="236">
                  <c:v>11.1</c:v>
                </c:pt>
                <c:pt idx="237">
                  <c:v>11.2</c:v>
                </c:pt>
                <c:pt idx="238">
                  <c:v>11</c:v>
                </c:pt>
                <c:pt idx="239">
                  <c:v>10.8</c:v>
                </c:pt>
                <c:pt idx="240">
                  <c:v>10.8</c:v>
                </c:pt>
                <c:pt idx="241">
                  <c:v>10.8</c:v>
                </c:pt>
                <c:pt idx="242">
                  <c:v>10.5</c:v>
                </c:pt>
                <c:pt idx="243">
                  <c:v>10.7</c:v>
                </c:pt>
                <c:pt idx="244">
                  <c:v>10.8</c:v>
                </c:pt>
                <c:pt idx="245">
                  <c:v>10.8</c:v>
                </c:pt>
                <c:pt idx="246">
                  <c:v>10.4</c:v>
                </c:pt>
                <c:pt idx="247">
                  <c:v>10.8</c:v>
                </c:pt>
                <c:pt idx="248">
                  <c:v>10.6</c:v>
                </c:pt>
                <c:pt idx="249">
                  <c:v>10.2</c:v>
                </c:pt>
                <c:pt idx="250">
                  <c:v>10.1</c:v>
                </c:pt>
                <c:pt idx="251">
                  <c:v>10.1</c:v>
                </c:pt>
                <c:pt idx="252">
                  <c:v>10</c:v>
                </c:pt>
                <c:pt idx="253">
                  <c:v>9.9</c:v>
                </c:pt>
                <c:pt idx="254">
                  <c:v>9.9</c:v>
                </c:pt>
                <c:pt idx="255">
                  <c:v>9.6</c:v>
                </c:pt>
                <c:pt idx="256">
                  <c:v>9.4</c:v>
                </c:pt>
                <c:pt idx="257">
                  <c:v>9.5</c:v>
                </c:pt>
                <c:pt idx="258">
                  <c:v>9.2</c:v>
                </c:pt>
                <c:pt idx="259">
                  <c:v>9.8</c:v>
                </c:pt>
                <c:pt idx="260">
                  <c:v>9.7</c:v>
                </c:pt>
                <c:pt idx="261">
                  <c:v>9.4</c:v>
                </c:pt>
                <c:pt idx="262">
                  <c:v>9.3</c:v>
                </c:pt>
                <c:pt idx="263">
                  <c:v>8.7</c:v>
                </c:pt>
                <c:pt idx="264">
                  <c:v>8.8</c:v>
                </c:pt>
                <c:pt idx="265">
                  <c:v>8.9</c:v>
                </c:pt>
                <c:pt idx="266">
                  <c:v>9</c:v>
                </c:pt>
                <c:pt idx="267">
                  <c:v>8.7</c:v>
                </c:pt>
                <c:pt idx="268">
                  <c:v>8.6</c:v>
                </c:pt>
                <c:pt idx="269">
                  <c:v>8.6</c:v>
                </c:pt>
                <c:pt idx="270">
                  <c:v>8.4</c:v>
                </c:pt>
                <c:pt idx="271">
                  <c:v>8.5</c:v>
                </c:pt>
                <c:pt idx="272">
                  <c:v>8.3</c:v>
                </c:pt>
                <c:pt idx="273">
                  <c:v>8.4</c:v>
                </c:pt>
                <c:pt idx="274">
                  <c:v>8</c:v>
                </c:pt>
                <c:pt idx="275">
                  <c:v>7.9</c:v>
                </c:pt>
                <c:pt idx="276">
                  <c:v>7.9</c:v>
                </c:pt>
                <c:pt idx="277">
                  <c:v>7.7</c:v>
                </c:pt>
                <c:pt idx="278">
                  <c:v>8</c:v>
                </c:pt>
                <c:pt idx="279">
                  <c:v>7.9</c:v>
                </c:pt>
                <c:pt idx="280">
                  <c:v>7.8</c:v>
                </c:pt>
                <c:pt idx="281">
                  <c:v>7.6</c:v>
                </c:pt>
                <c:pt idx="282">
                  <c:v>7.7</c:v>
                </c:pt>
                <c:pt idx="283">
                  <c:v>7.3</c:v>
                </c:pt>
                <c:pt idx="284">
                  <c:v>6.7</c:v>
                </c:pt>
                <c:pt idx="285">
                  <c:v>6.6</c:v>
                </c:pt>
                <c:pt idx="286">
                  <c:v>6.9</c:v>
                </c:pt>
                <c:pt idx="287">
                  <c:v>6.7</c:v>
                </c:pt>
                <c:pt idx="288">
                  <c:v>6.2</c:v>
                </c:pt>
                <c:pt idx="289">
                  <c:v>6.8</c:v>
                </c:pt>
                <c:pt idx="290">
                  <c:v>6.3</c:v>
                </c:pt>
                <c:pt idx="291">
                  <c:v>6.5</c:v>
                </c:pt>
                <c:pt idx="292">
                  <c:v>6.3</c:v>
                </c:pt>
                <c:pt idx="293">
                  <c:v>6.2</c:v>
                </c:pt>
                <c:pt idx="294">
                  <c:v>5.9</c:v>
                </c:pt>
                <c:pt idx="295">
                  <c:v>5.9</c:v>
                </c:pt>
                <c:pt idx="296">
                  <c:v>5.5</c:v>
                </c:pt>
                <c:pt idx="297">
                  <c:v>5.4</c:v>
                </c:pt>
                <c:pt idx="298">
                  <c:v>5.1</c:v>
                </c:pt>
                <c:pt idx="299">
                  <c:v>5.2</c:v>
                </c:pt>
                <c:pt idx="300">
                  <c:v>5.4</c:v>
                </c:pt>
                <c:pt idx="301">
                  <c:v>5.1</c:v>
                </c:pt>
                <c:pt idx="302">
                  <c:v>5.2</c:v>
                </c:pt>
                <c:pt idx="303">
                  <c:v>5.1</c:v>
                </c:pt>
                <c:pt idx="304">
                  <c:v>5</c:v>
                </c:pt>
                <c:pt idx="305">
                  <c:v>5.4</c:v>
                </c:pt>
                <c:pt idx="306">
                  <c:v>5.3</c:v>
                </c:pt>
                <c:pt idx="307">
                  <c:v>4.8</c:v>
                </c:pt>
                <c:pt idx="308">
                  <c:v>4.9</c:v>
                </c:pt>
                <c:pt idx="309">
                  <c:v>4</c:v>
                </c:pt>
                <c:pt idx="310">
                  <c:v>4.2</c:v>
                </c:pt>
                <c:pt idx="311">
                  <c:v>4.3</c:v>
                </c:pt>
                <c:pt idx="312">
                  <c:v>4.4</c:v>
                </c:pt>
                <c:pt idx="313">
                  <c:v>4.1</c:v>
                </c:pt>
                <c:pt idx="314">
                  <c:v>4.2</c:v>
                </c:pt>
                <c:pt idx="315">
                  <c:v>4.2</c:v>
                </c:pt>
                <c:pt idx="316">
                  <c:v>3.9</c:v>
                </c:pt>
                <c:pt idx="317">
                  <c:v>3.3</c:v>
                </c:pt>
                <c:pt idx="318">
                  <c:v>3.2</c:v>
                </c:pt>
                <c:pt idx="319">
                  <c:v>3.1</c:v>
                </c:pt>
                <c:pt idx="320">
                  <c:v>2.9</c:v>
                </c:pt>
                <c:pt idx="321">
                  <c:v>2.9</c:v>
                </c:pt>
                <c:pt idx="322">
                  <c:v>3.1</c:v>
                </c:pt>
                <c:pt idx="323">
                  <c:v>3.2</c:v>
                </c:pt>
                <c:pt idx="324">
                  <c:v>3</c:v>
                </c:pt>
                <c:pt idx="325">
                  <c:v>3</c:v>
                </c:pt>
                <c:pt idx="326">
                  <c:v>3.1</c:v>
                </c:pt>
                <c:pt idx="327">
                  <c:v>3.1</c:v>
                </c:pt>
                <c:pt idx="328">
                  <c:v>3.1</c:v>
                </c:pt>
                <c:pt idx="329">
                  <c:v>2.9</c:v>
                </c:pt>
                <c:pt idx="330">
                  <c:v>2.6</c:v>
                </c:pt>
                <c:pt idx="331">
                  <c:v>2.7</c:v>
                </c:pt>
                <c:pt idx="332">
                  <c:v>2.7</c:v>
                </c:pt>
                <c:pt idx="333">
                  <c:v>2.5</c:v>
                </c:pt>
                <c:pt idx="334">
                  <c:v>3</c:v>
                </c:pt>
                <c:pt idx="335">
                  <c:v>2.5</c:v>
                </c:pt>
                <c:pt idx="336">
                  <c:v>2.8</c:v>
                </c:pt>
                <c:pt idx="337">
                  <c:v>2.8</c:v>
                </c:pt>
                <c:pt idx="338">
                  <c:v>2.6</c:v>
                </c:pt>
                <c:pt idx="339">
                  <c:v>2</c:v>
                </c:pt>
                <c:pt idx="340">
                  <c:v>2</c:v>
                </c:pt>
                <c:pt idx="341">
                  <c:v>1.9</c:v>
                </c:pt>
                <c:pt idx="342">
                  <c:v>1.9</c:v>
                </c:pt>
                <c:pt idx="343">
                  <c:v>1.9</c:v>
                </c:pt>
                <c:pt idx="344">
                  <c:v>1.9</c:v>
                </c:pt>
                <c:pt idx="345">
                  <c:v>1.9</c:v>
                </c:pt>
                <c:pt idx="346">
                  <c:v>2.1</c:v>
                </c:pt>
                <c:pt idx="347">
                  <c:v>2.1</c:v>
                </c:pt>
                <c:pt idx="348">
                  <c:v>2.1</c:v>
                </c:pt>
                <c:pt idx="349">
                  <c:v>2</c:v>
                </c:pt>
                <c:pt idx="350">
                  <c:v>2.3</c:v>
                </c:pt>
                <c:pt idx="351">
                  <c:v>2.1</c:v>
                </c:pt>
                <c:pt idx="352">
                  <c:v>1.7</c:v>
                </c:pt>
                <c:pt idx="353">
                  <c:v>1.4</c:v>
                </c:pt>
                <c:pt idx="354">
                  <c:v>1.4</c:v>
                </c:pt>
                <c:pt idx="355">
                  <c:v>1.4</c:v>
                </c:pt>
                <c:pt idx="356">
                  <c:v>1.9</c:v>
                </c:pt>
                <c:pt idx="357">
                  <c:v>1.5</c:v>
                </c:pt>
                <c:pt idx="358">
                  <c:v>1.4</c:v>
                </c:pt>
                <c:pt idx="359">
                  <c:v>1.4</c:v>
                </c:pt>
                <c:pt idx="360">
                  <c:v>1.7</c:v>
                </c:pt>
                <c:pt idx="361">
                  <c:v>1.6</c:v>
                </c:pt>
                <c:pt idx="362">
                  <c:v>1.5</c:v>
                </c:pt>
                <c:pt idx="363">
                  <c:v>1.5</c:v>
                </c:pt>
                <c:pt idx="364">
                  <c:v>1.6</c:v>
                </c:pt>
              </c:numCache>
            </c:numRef>
          </c:val>
          <c:smooth val="0"/>
        </c:ser>
        <c:axId val="54387498"/>
        <c:axId val="19725435"/>
      </c:lineChart>
      <c:catAx>
        <c:axId val="54387498"/>
        <c:scaling>
          <c:orientation val="minMax"/>
        </c:scaling>
        <c:axPos val="b"/>
        <c:delete val="0"/>
        <c:numFmt formatCode="General" sourceLinked="1"/>
        <c:majorTickMark val="out"/>
        <c:minorTickMark val="none"/>
        <c:tickLblPos val="nextTo"/>
        <c:crossAx val="19725435"/>
        <c:crosses val="autoZero"/>
        <c:auto val="1"/>
        <c:lblOffset val="100"/>
        <c:noMultiLvlLbl val="0"/>
      </c:catAx>
      <c:valAx>
        <c:axId val="19725435"/>
        <c:scaling>
          <c:orientation val="minMax"/>
        </c:scaling>
        <c:axPos val="l"/>
        <c:majorGridlines/>
        <c:delete val="0"/>
        <c:numFmt formatCode="General" sourceLinked="1"/>
        <c:majorTickMark val="out"/>
        <c:minorTickMark val="none"/>
        <c:tickLblPos val="nextTo"/>
        <c:crossAx val="5438749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Maximum Temperatures:
Long term average maximum: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Data'!$D$9:$D$373</c:f>
              <c:numCache>
                <c:ptCount val="365"/>
                <c:pt idx="0">
                  <c:v>6.1</c:v>
                </c:pt>
                <c:pt idx="1">
                  <c:v>2.3</c:v>
                </c:pt>
                <c:pt idx="2">
                  <c:v>1.6</c:v>
                </c:pt>
                <c:pt idx="3">
                  <c:v>5.9</c:v>
                </c:pt>
                <c:pt idx="4">
                  <c:v>4.9</c:v>
                </c:pt>
                <c:pt idx="5">
                  <c:v>2.2</c:v>
                </c:pt>
                <c:pt idx="6">
                  <c:v>8</c:v>
                </c:pt>
                <c:pt idx="7">
                  <c:v>4.9</c:v>
                </c:pt>
                <c:pt idx="8">
                  <c:v>6</c:v>
                </c:pt>
                <c:pt idx="9">
                  <c:v>7.4</c:v>
                </c:pt>
                <c:pt idx="10">
                  <c:v>7.4</c:v>
                </c:pt>
                <c:pt idx="11">
                  <c:v>11.6</c:v>
                </c:pt>
                <c:pt idx="12">
                  <c:v>12.2</c:v>
                </c:pt>
                <c:pt idx="13">
                  <c:v>10.5</c:v>
                </c:pt>
                <c:pt idx="14">
                  <c:v>12</c:v>
                </c:pt>
                <c:pt idx="15">
                  <c:v>12.4</c:v>
                </c:pt>
                <c:pt idx="16">
                  <c:v>7.4</c:v>
                </c:pt>
                <c:pt idx="17">
                  <c:v>6.1</c:v>
                </c:pt>
                <c:pt idx="18">
                  <c:v>6.7</c:v>
                </c:pt>
                <c:pt idx="19">
                  <c:v>1.9</c:v>
                </c:pt>
                <c:pt idx="20">
                  <c:v>2</c:v>
                </c:pt>
                <c:pt idx="21">
                  <c:v>5.4</c:v>
                </c:pt>
                <c:pt idx="22">
                  <c:v>7.3</c:v>
                </c:pt>
                <c:pt idx="23">
                  <c:v>7.2</c:v>
                </c:pt>
                <c:pt idx="24">
                  <c:v>7.8</c:v>
                </c:pt>
                <c:pt idx="25">
                  <c:v>6.3</c:v>
                </c:pt>
                <c:pt idx="26">
                  <c:v>1.9</c:v>
                </c:pt>
                <c:pt idx="27">
                  <c:v>2</c:v>
                </c:pt>
                <c:pt idx="28">
                  <c:v>0.9</c:v>
                </c:pt>
                <c:pt idx="29">
                  <c:v>3.5</c:v>
                </c:pt>
                <c:pt idx="30">
                  <c:v>2.6</c:v>
                </c:pt>
                <c:pt idx="31">
                  <c:v>10.5</c:v>
                </c:pt>
                <c:pt idx="32">
                  <c:v>9.8</c:v>
                </c:pt>
                <c:pt idx="33">
                  <c:v>11.1</c:v>
                </c:pt>
                <c:pt idx="34">
                  <c:v>12.7</c:v>
                </c:pt>
                <c:pt idx="35">
                  <c:v>12.8</c:v>
                </c:pt>
                <c:pt idx="36">
                  <c:v>12.5</c:v>
                </c:pt>
                <c:pt idx="37">
                  <c:v>12.4</c:v>
                </c:pt>
                <c:pt idx="38">
                  <c:v>9.1</c:v>
                </c:pt>
                <c:pt idx="39">
                  <c:v>10.5</c:v>
                </c:pt>
                <c:pt idx="40">
                  <c:v>9.5</c:v>
                </c:pt>
                <c:pt idx="41">
                  <c:v>11.9</c:v>
                </c:pt>
                <c:pt idx="42">
                  <c:v>10.7</c:v>
                </c:pt>
                <c:pt idx="43">
                  <c:v>8.9</c:v>
                </c:pt>
                <c:pt idx="44">
                  <c:v>7.9</c:v>
                </c:pt>
                <c:pt idx="45">
                  <c:v>5.7</c:v>
                </c:pt>
                <c:pt idx="46">
                  <c:v>6.5</c:v>
                </c:pt>
                <c:pt idx="47">
                  <c:v>6.9</c:v>
                </c:pt>
                <c:pt idx="48">
                  <c:v>5.6</c:v>
                </c:pt>
                <c:pt idx="49">
                  <c:v>4.7</c:v>
                </c:pt>
                <c:pt idx="50">
                  <c:v>3.8</c:v>
                </c:pt>
                <c:pt idx="51">
                  <c:v>4.5</c:v>
                </c:pt>
                <c:pt idx="52">
                  <c:v>7.6</c:v>
                </c:pt>
                <c:pt idx="53">
                  <c:v>11.3</c:v>
                </c:pt>
                <c:pt idx="54">
                  <c:v>14.2</c:v>
                </c:pt>
                <c:pt idx="55">
                  <c:v>12.3</c:v>
                </c:pt>
                <c:pt idx="56">
                  <c:v>9.3</c:v>
                </c:pt>
                <c:pt idx="57">
                  <c:v>7.1</c:v>
                </c:pt>
                <c:pt idx="58">
                  <c:v>4.4</c:v>
                </c:pt>
                <c:pt idx="59">
                  <c:v>6.7</c:v>
                </c:pt>
                <c:pt idx="60">
                  <c:v>6.3</c:v>
                </c:pt>
                <c:pt idx="61">
                  <c:v>4.1</c:v>
                </c:pt>
                <c:pt idx="62">
                  <c:v>4</c:v>
                </c:pt>
                <c:pt idx="63">
                  <c:v>6.3</c:v>
                </c:pt>
                <c:pt idx="64">
                  <c:v>7.3</c:v>
                </c:pt>
                <c:pt idx="65">
                  <c:v>9.4</c:v>
                </c:pt>
                <c:pt idx="66">
                  <c:v>10.3</c:v>
                </c:pt>
                <c:pt idx="67">
                  <c:v>10.2</c:v>
                </c:pt>
                <c:pt idx="68">
                  <c:v>13</c:v>
                </c:pt>
                <c:pt idx="69">
                  <c:v>10.7</c:v>
                </c:pt>
                <c:pt idx="70">
                  <c:v>12.4</c:v>
                </c:pt>
                <c:pt idx="71">
                  <c:v>10.5</c:v>
                </c:pt>
                <c:pt idx="72">
                  <c:v>10.7</c:v>
                </c:pt>
                <c:pt idx="73">
                  <c:v>10.2</c:v>
                </c:pt>
                <c:pt idx="74">
                  <c:v>8.7</c:v>
                </c:pt>
                <c:pt idx="75">
                  <c:v>11</c:v>
                </c:pt>
                <c:pt idx="76">
                  <c:v>11.3</c:v>
                </c:pt>
                <c:pt idx="77">
                  <c:v>13.5</c:v>
                </c:pt>
                <c:pt idx="78">
                  <c:v>13</c:v>
                </c:pt>
                <c:pt idx="79">
                  <c:v>16.9</c:v>
                </c:pt>
                <c:pt idx="80">
                  <c:v>17.6</c:v>
                </c:pt>
                <c:pt idx="81">
                  <c:v>17.3</c:v>
                </c:pt>
                <c:pt idx="82">
                  <c:v>17.5</c:v>
                </c:pt>
                <c:pt idx="83">
                  <c:v>17.6</c:v>
                </c:pt>
                <c:pt idx="84">
                  <c:v>8.9</c:v>
                </c:pt>
                <c:pt idx="85">
                  <c:v>9.9</c:v>
                </c:pt>
                <c:pt idx="86">
                  <c:v>13.8</c:v>
                </c:pt>
                <c:pt idx="87">
                  <c:v>15</c:v>
                </c:pt>
                <c:pt idx="88">
                  <c:v>13</c:v>
                </c:pt>
                <c:pt idx="89">
                  <c:v>17</c:v>
                </c:pt>
                <c:pt idx="90">
                  <c:v>16.4</c:v>
                </c:pt>
                <c:pt idx="91">
                  <c:v>16.5</c:v>
                </c:pt>
                <c:pt idx="92">
                  <c:v>13.8</c:v>
                </c:pt>
                <c:pt idx="93">
                  <c:v>11.7</c:v>
                </c:pt>
                <c:pt idx="94">
                  <c:v>16.5</c:v>
                </c:pt>
                <c:pt idx="95">
                  <c:v>21.8</c:v>
                </c:pt>
                <c:pt idx="96">
                  <c:v>17</c:v>
                </c:pt>
                <c:pt idx="97">
                  <c:v>21.3</c:v>
                </c:pt>
                <c:pt idx="98">
                  <c:v>20</c:v>
                </c:pt>
                <c:pt idx="99">
                  <c:v>19.5</c:v>
                </c:pt>
                <c:pt idx="100">
                  <c:v>17.1</c:v>
                </c:pt>
                <c:pt idx="101">
                  <c:v>13.8</c:v>
                </c:pt>
                <c:pt idx="102">
                  <c:v>10.9</c:v>
                </c:pt>
                <c:pt idx="103">
                  <c:v>14</c:v>
                </c:pt>
                <c:pt idx="104">
                  <c:v>14.6</c:v>
                </c:pt>
                <c:pt idx="105">
                  <c:v>18.6</c:v>
                </c:pt>
                <c:pt idx="106">
                  <c:v>19.5</c:v>
                </c:pt>
                <c:pt idx="107">
                  <c:v>17.3</c:v>
                </c:pt>
                <c:pt idx="108">
                  <c:v>20.3</c:v>
                </c:pt>
                <c:pt idx="109">
                  <c:v>21.3</c:v>
                </c:pt>
                <c:pt idx="110">
                  <c:v>21.9</c:v>
                </c:pt>
                <c:pt idx="111">
                  <c:v>24.2</c:v>
                </c:pt>
                <c:pt idx="112">
                  <c:v>25.5</c:v>
                </c:pt>
                <c:pt idx="113">
                  <c:v>17.2</c:v>
                </c:pt>
                <c:pt idx="114">
                  <c:v>19.7</c:v>
                </c:pt>
                <c:pt idx="115">
                  <c:v>15.5</c:v>
                </c:pt>
                <c:pt idx="116">
                  <c:v>15.2</c:v>
                </c:pt>
                <c:pt idx="117">
                  <c:v>15.7</c:v>
                </c:pt>
                <c:pt idx="118">
                  <c:v>17.6</c:v>
                </c:pt>
                <c:pt idx="119">
                  <c:v>17.7</c:v>
                </c:pt>
                <c:pt idx="120">
                  <c:v>17.3</c:v>
                </c:pt>
                <c:pt idx="121">
                  <c:v>14.8</c:v>
                </c:pt>
                <c:pt idx="122">
                  <c:v>15.8</c:v>
                </c:pt>
                <c:pt idx="123">
                  <c:v>17.7</c:v>
                </c:pt>
                <c:pt idx="124">
                  <c:v>19.7</c:v>
                </c:pt>
                <c:pt idx="125">
                  <c:v>22.7</c:v>
                </c:pt>
                <c:pt idx="126">
                  <c:v>20.4</c:v>
                </c:pt>
                <c:pt idx="127">
                  <c:v>19.5</c:v>
                </c:pt>
                <c:pt idx="128">
                  <c:v>19.7</c:v>
                </c:pt>
                <c:pt idx="129">
                  <c:v>18.9</c:v>
                </c:pt>
                <c:pt idx="130">
                  <c:v>17.4</c:v>
                </c:pt>
                <c:pt idx="131">
                  <c:v>16.6</c:v>
                </c:pt>
                <c:pt idx="132">
                  <c:v>16.2</c:v>
                </c:pt>
                <c:pt idx="133">
                  <c:v>15.9</c:v>
                </c:pt>
                <c:pt idx="134">
                  <c:v>14.1</c:v>
                </c:pt>
                <c:pt idx="135">
                  <c:v>17.9</c:v>
                </c:pt>
                <c:pt idx="136">
                  <c:v>17.6</c:v>
                </c:pt>
                <c:pt idx="137">
                  <c:v>15.7</c:v>
                </c:pt>
                <c:pt idx="138">
                  <c:v>17.2</c:v>
                </c:pt>
                <c:pt idx="139">
                  <c:v>17</c:v>
                </c:pt>
                <c:pt idx="140">
                  <c:v>19.9</c:v>
                </c:pt>
                <c:pt idx="141">
                  <c:v>16.9</c:v>
                </c:pt>
                <c:pt idx="142">
                  <c:v>14.5</c:v>
                </c:pt>
                <c:pt idx="143">
                  <c:v>16.9</c:v>
                </c:pt>
                <c:pt idx="144">
                  <c:v>17</c:v>
                </c:pt>
                <c:pt idx="145">
                  <c:v>15.2</c:v>
                </c:pt>
                <c:pt idx="146">
                  <c:v>15.8</c:v>
                </c:pt>
                <c:pt idx="147">
                  <c:v>17.4</c:v>
                </c:pt>
                <c:pt idx="148">
                  <c:v>17</c:v>
                </c:pt>
                <c:pt idx="149">
                  <c:v>12.9</c:v>
                </c:pt>
                <c:pt idx="150">
                  <c:v>16</c:v>
                </c:pt>
                <c:pt idx="151">
                  <c:v>20.8</c:v>
                </c:pt>
                <c:pt idx="152">
                  <c:v>24.7</c:v>
                </c:pt>
                <c:pt idx="153">
                  <c:v>23.7</c:v>
                </c:pt>
                <c:pt idx="154">
                  <c:v>21</c:v>
                </c:pt>
                <c:pt idx="155">
                  <c:v>16.8</c:v>
                </c:pt>
                <c:pt idx="156">
                  <c:v>19.6</c:v>
                </c:pt>
                <c:pt idx="157">
                  <c:v>17.5</c:v>
                </c:pt>
                <c:pt idx="158">
                  <c:v>18.4</c:v>
                </c:pt>
                <c:pt idx="159">
                  <c:v>17.3</c:v>
                </c:pt>
                <c:pt idx="160">
                  <c:v>16.5</c:v>
                </c:pt>
                <c:pt idx="161">
                  <c:v>18</c:v>
                </c:pt>
                <c:pt idx="162">
                  <c:v>16.3</c:v>
                </c:pt>
                <c:pt idx="163">
                  <c:v>19.3</c:v>
                </c:pt>
                <c:pt idx="164">
                  <c:v>22.9</c:v>
                </c:pt>
                <c:pt idx="165">
                  <c:v>21</c:v>
                </c:pt>
                <c:pt idx="166">
                  <c:v>18.9</c:v>
                </c:pt>
                <c:pt idx="167">
                  <c:v>15.9</c:v>
                </c:pt>
                <c:pt idx="168">
                  <c:v>17.7</c:v>
                </c:pt>
                <c:pt idx="169">
                  <c:v>18.1</c:v>
                </c:pt>
                <c:pt idx="170">
                  <c:v>21.8</c:v>
                </c:pt>
                <c:pt idx="171">
                  <c:v>20.2</c:v>
                </c:pt>
                <c:pt idx="172">
                  <c:v>19.6</c:v>
                </c:pt>
                <c:pt idx="173">
                  <c:v>16.9</c:v>
                </c:pt>
                <c:pt idx="174">
                  <c:v>17.1</c:v>
                </c:pt>
                <c:pt idx="175">
                  <c:v>20.5</c:v>
                </c:pt>
                <c:pt idx="176">
                  <c:v>28.6</c:v>
                </c:pt>
                <c:pt idx="177">
                  <c:v>29.1</c:v>
                </c:pt>
                <c:pt idx="178">
                  <c:v>17.8</c:v>
                </c:pt>
                <c:pt idx="179">
                  <c:v>18.4</c:v>
                </c:pt>
                <c:pt idx="180">
                  <c:v>19.6</c:v>
                </c:pt>
                <c:pt idx="181">
                  <c:v>20</c:v>
                </c:pt>
                <c:pt idx="182">
                  <c:v>23.5</c:v>
                </c:pt>
                <c:pt idx="183">
                  <c:v>23.8</c:v>
                </c:pt>
                <c:pt idx="184">
                  <c:v>24</c:v>
                </c:pt>
                <c:pt idx="185">
                  <c:v>23.3</c:v>
                </c:pt>
                <c:pt idx="186">
                  <c:v>19.1</c:v>
                </c:pt>
                <c:pt idx="187">
                  <c:v>19.6</c:v>
                </c:pt>
                <c:pt idx="188">
                  <c:v>19.3</c:v>
                </c:pt>
                <c:pt idx="189">
                  <c:v>22.4</c:v>
                </c:pt>
                <c:pt idx="190">
                  <c:v>22.8</c:v>
                </c:pt>
                <c:pt idx="191">
                  <c:v>23.7</c:v>
                </c:pt>
                <c:pt idx="192">
                  <c:v>21.1</c:v>
                </c:pt>
                <c:pt idx="193">
                  <c:v>19.2</c:v>
                </c:pt>
                <c:pt idx="194">
                  <c:v>23.8</c:v>
                </c:pt>
                <c:pt idx="195">
                  <c:v>24.5</c:v>
                </c:pt>
                <c:pt idx="196">
                  <c:v>19</c:v>
                </c:pt>
                <c:pt idx="197">
                  <c:v>18.4</c:v>
                </c:pt>
                <c:pt idx="198">
                  <c:v>17.1</c:v>
                </c:pt>
                <c:pt idx="199">
                  <c:v>18.4</c:v>
                </c:pt>
                <c:pt idx="200">
                  <c:v>18.4</c:v>
                </c:pt>
                <c:pt idx="201">
                  <c:v>18.7</c:v>
                </c:pt>
                <c:pt idx="202">
                  <c:v>19.4</c:v>
                </c:pt>
                <c:pt idx="203">
                  <c:v>19.8</c:v>
                </c:pt>
                <c:pt idx="204">
                  <c:v>21.9</c:v>
                </c:pt>
                <c:pt idx="205">
                  <c:v>23.1</c:v>
                </c:pt>
                <c:pt idx="206">
                  <c:v>21.5</c:v>
                </c:pt>
                <c:pt idx="207">
                  <c:v>20.6</c:v>
                </c:pt>
                <c:pt idx="208">
                  <c:v>25.2</c:v>
                </c:pt>
                <c:pt idx="209">
                  <c:v>20.1</c:v>
                </c:pt>
                <c:pt idx="210">
                  <c:v>24.4</c:v>
                </c:pt>
                <c:pt idx="211">
                  <c:v>25.8</c:v>
                </c:pt>
                <c:pt idx="212">
                  <c:v>27</c:v>
                </c:pt>
                <c:pt idx="213">
                  <c:v>25.8</c:v>
                </c:pt>
                <c:pt idx="214">
                  <c:v>28.4</c:v>
                </c:pt>
                <c:pt idx="215">
                  <c:v>19.8</c:v>
                </c:pt>
                <c:pt idx="216">
                  <c:v>24.4</c:v>
                </c:pt>
                <c:pt idx="217">
                  <c:v>21.4</c:v>
                </c:pt>
                <c:pt idx="218">
                  <c:v>19.9</c:v>
                </c:pt>
                <c:pt idx="219">
                  <c:v>18.5</c:v>
                </c:pt>
                <c:pt idx="220">
                  <c:v>18.6</c:v>
                </c:pt>
                <c:pt idx="221">
                  <c:v>21.1</c:v>
                </c:pt>
                <c:pt idx="222">
                  <c:v>22</c:v>
                </c:pt>
                <c:pt idx="223">
                  <c:v>20.3</c:v>
                </c:pt>
                <c:pt idx="224">
                  <c:v>21.6</c:v>
                </c:pt>
                <c:pt idx="225">
                  <c:v>20.1</c:v>
                </c:pt>
                <c:pt idx="226">
                  <c:v>22</c:v>
                </c:pt>
                <c:pt idx="227">
                  <c:v>22.5</c:v>
                </c:pt>
                <c:pt idx="228">
                  <c:v>20</c:v>
                </c:pt>
                <c:pt idx="229">
                  <c:v>18.2</c:v>
                </c:pt>
                <c:pt idx="230">
                  <c:v>22.9</c:v>
                </c:pt>
                <c:pt idx="231">
                  <c:v>22.1</c:v>
                </c:pt>
                <c:pt idx="232">
                  <c:v>24.6</c:v>
                </c:pt>
                <c:pt idx="233">
                  <c:v>22.8</c:v>
                </c:pt>
                <c:pt idx="234">
                  <c:v>20.6</c:v>
                </c:pt>
                <c:pt idx="235">
                  <c:v>22.6</c:v>
                </c:pt>
                <c:pt idx="236">
                  <c:v>19.9</c:v>
                </c:pt>
                <c:pt idx="237">
                  <c:v>14.9</c:v>
                </c:pt>
                <c:pt idx="238">
                  <c:v>17.9</c:v>
                </c:pt>
                <c:pt idx="239">
                  <c:v>18.1</c:v>
                </c:pt>
                <c:pt idx="240">
                  <c:v>14.3</c:v>
                </c:pt>
                <c:pt idx="241">
                  <c:v>15.3</c:v>
                </c:pt>
                <c:pt idx="242">
                  <c:v>17.3</c:v>
                </c:pt>
                <c:pt idx="243">
                  <c:v>21.9</c:v>
                </c:pt>
                <c:pt idx="244">
                  <c:v>23.2</c:v>
                </c:pt>
                <c:pt idx="245">
                  <c:v>22.1</c:v>
                </c:pt>
                <c:pt idx="246">
                  <c:v>20.3</c:v>
                </c:pt>
                <c:pt idx="247">
                  <c:v>18.4</c:v>
                </c:pt>
                <c:pt idx="248">
                  <c:v>18.2</c:v>
                </c:pt>
                <c:pt idx="249">
                  <c:v>16.8</c:v>
                </c:pt>
                <c:pt idx="250">
                  <c:v>21.4</c:v>
                </c:pt>
                <c:pt idx="251">
                  <c:v>23.1</c:v>
                </c:pt>
                <c:pt idx="252">
                  <c:v>23.2</c:v>
                </c:pt>
                <c:pt idx="253">
                  <c:v>19.6</c:v>
                </c:pt>
                <c:pt idx="254">
                  <c:v>20</c:v>
                </c:pt>
                <c:pt idx="255">
                  <c:v>18.3</c:v>
                </c:pt>
                <c:pt idx="256">
                  <c:v>18.4</c:v>
                </c:pt>
                <c:pt idx="257">
                  <c:v>18.7</c:v>
                </c:pt>
                <c:pt idx="258">
                  <c:v>19.8</c:v>
                </c:pt>
                <c:pt idx="259">
                  <c:v>17.2</c:v>
                </c:pt>
                <c:pt idx="260">
                  <c:v>18</c:v>
                </c:pt>
                <c:pt idx="261">
                  <c:v>16.6</c:v>
                </c:pt>
                <c:pt idx="262">
                  <c:v>17.1</c:v>
                </c:pt>
                <c:pt idx="263">
                  <c:v>17.3</c:v>
                </c:pt>
                <c:pt idx="264">
                  <c:v>16.8</c:v>
                </c:pt>
                <c:pt idx="265">
                  <c:v>18.1</c:v>
                </c:pt>
                <c:pt idx="266">
                  <c:v>19.5</c:v>
                </c:pt>
                <c:pt idx="267">
                  <c:v>17.5</c:v>
                </c:pt>
                <c:pt idx="268">
                  <c:v>19.4</c:v>
                </c:pt>
                <c:pt idx="269">
                  <c:v>22.7</c:v>
                </c:pt>
                <c:pt idx="270">
                  <c:v>25.5</c:v>
                </c:pt>
                <c:pt idx="271">
                  <c:v>27.7</c:v>
                </c:pt>
                <c:pt idx="272">
                  <c:v>28.2</c:v>
                </c:pt>
                <c:pt idx="273">
                  <c:v>28.2</c:v>
                </c:pt>
                <c:pt idx="274">
                  <c:v>24.6</c:v>
                </c:pt>
                <c:pt idx="275">
                  <c:v>26.1</c:v>
                </c:pt>
                <c:pt idx="276">
                  <c:v>18</c:v>
                </c:pt>
                <c:pt idx="277">
                  <c:v>19.9</c:v>
                </c:pt>
                <c:pt idx="278">
                  <c:v>14</c:v>
                </c:pt>
                <c:pt idx="279">
                  <c:v>14.8</c:v>
                </c:pt>
                <c:pt idx="280">
                  <c:v>15.7</c:v>
                </c:pt>
                <c:pt idx="281">
                  <c:v>19.8</c:v>
                </c:pt>
                <c:pt idx="282">
                  <c:v>19.6</c:v>
                </c:pt>
                <c:pt idx="283">
                  <c:v>17.5</c:v>
                </c:pt>
                <c:pt idx="284">
                  <c:v>18.1</c:v>
                </c:pt>
                <c:pt idx="285">
                  <c:v>16</c:v>
                </c:pt>
                <c:pt idx="286">
                  <c:v>17</c:v>
                </c:pt>
                <c:pt idx="287">
                  <c:v>16.4</c:v>
                </c:pt>
                <c:pt idx="288">
                  <c:v>17.1</c:v>
                </c:pt>
                <c:pt idx="289">
                  <c:v>14</c:v>
                </c:pt>
                <c:pt idx="290">
                  <c:v>11.4</c:v>
                </c:pt>
                <c:pt idx="291">
                  <c:v>9.4</c:v>
                </c:pt>
                <c:pt idx="292">
                  <c:v>11.8</c:v>
                </c:pt>
                <c:pt idx="293">
                  <c:v>13.3</c:v>
                </c:pt>
                <c:pt idx="294">
                  <c:v>13.7</c:v>
                </c:pt>
                <c:pt idx="295">
                  <c:v>18.1</c:v>
                </c:pt>
                <c:pt idx="296">
                  <c:v>16.7</c:v>
                </c:pt>
                <c:pt idx="297">
                  <c:v>15.8</c:v>
                </c:pt>
                <c:pt idx="298">
                  <c:v>13.3</c:v>
                </c:pt>
                <c:pt idx="299">
                  <c:v>11.6</c:v>
                </c:pt>
                <c:pt idx="300">
                  <c:v>12.9</c:v>
                </c:pt>
                <c:pt idx="301">
                  <c:v>14.3</c:v>
                </c:pt>
                <c:pt idx="302">
                  <c:v>16.4</c:v>
                </c:pt>
                <c:pt idx="303">
                  <c:v>16.3</c:v>
                </c:pt>
                <c:pt idx="304">
                  <c:v>14.4</c:v>
                </c:pt>
                <c:pt idx="305">
                  <c:v>14.6</c:v>
                </c:pt>
                <c:pt idx="306">
                  <c:v>15.9</c:v>
                </c:pt>
                <c:pt idx="307">
                  <c:v>15.6</c:v>
                </c:pt>
                <c:pt idx="308">
                  <c:v>10.9</c:v>
                </c:pt>
                <c:pt idx="309">
                  <c:v>10.9</c:v>
                </c:pt>
                <c:pt idx="310">
                  <c:v>10.2</c:v>
                </c:pt>
                <c:pt idx="311">
                  <c:v>10</c:v>
                </c:pt>
                <c:pt idx="312">
                  <c:v>12.8</c:v>
                </c:pt>
                <c:pt idx="313">
                  <c:v>13.1</c:v>
                </c:pt>
                <c:pt idx="314">
                  <c:v>11</c:v>
                </c:pt>
                <c:pt idx="315">
                  <c:v>13.7</c:v>
                </c:pt>
                <c:pt idx="316">
                  <c:v>14.1</c:v>
                </c:pt>
                <c:pt idx="317">
                  <c:v>9.7</c:v>
                </c:pt>
                <c:pt idx="318">
                  <c:v>10.4</c:v>
                </c:pt>
                <c:pt idx="319">
                  <c:v>10.1</c:v>
                </c:pt>
                <c:pt idx="320">
                  <c:v>13</c:v>
                </c:pt>
                <c:pt idx="321">
                  <c:v>13.7</c:v>
                </c:pt>
                <c:pt idx="322">
                  <c:v>9</c:v>
                </c:pt>
                <c:pt idx="323">
                  <c:v>8.8</c:v>
                </c:pt>
                <c:pt idx="324">
                  <c:v>9.2</c:v>
                </c:pt>
                <c:pt idx="325">
                  <c:v>11</c:v>
                </c:pt>
                <c:pt idx="326">
                  <c:v>11.1</c:v>
                </c:pt>
                <c:pt idx="327">
                  <c:v>12.6</c:v>
                </c:pt>
                <c:pt idx="328">
                  <c:v>9.9</c:v>
                </c:pt>
                <c:pt idx="329">
                  <c:v>13.4</c:v>
                </c:pt>
                <c:pt idx="330">
                  <c:v>10</c:v>
                </c:pt>
                <c:pt idx="331">
                  <c:v>13</c:v>
                </c:pt>
                <c:pt idx="332">
                  <c:v>13.4</c:v>
                </c:pt>
                <c:pt idx="333">
                  <c:v>10.3</c:v>
                </c:pt>
                <c:pt idx="334">
                  <c:v>8.1</c:v>
                </c:pt>
                <c:pt idx="335">
                  <c:v>10.8</c:v>
                </c:pt>
                <c:pt idx="336">
                  <c:v>10</c:v>
                </c:pt>
                <c:pt idx="337">
                  <c:v>8.1</c:v>
                </c:pt>
                <c:pt idx="338">
                  <c:v>5.9</c:v>
                </c:pt>
                <c:pt idx="339">
                  <c:v>6.7</c:v>
                </c:pt>
                <c:pt idx="340">
                  <c:v>8.1</c:v>
                </c:pt>
                <c:pt idx="341">
                  <c:v>12.8</c:v>
                </c:pt>
                <c:pt idx="342">
                  <c:v>6.2</c:v>
                </c:pt>
                <c:pt idx="343">
                  <c:v>6.1</c:v>
                </c:pt>
                <c:pt idx="344">
                  <c:v>7.9</c:v>
                </c:pt>
                <c:pt idx="345">
                  <c:v>10.4</c:v>
                </c:pt>
                <c:pt idx="346">
                  <c:v>5.9</c:v>
                </c:pt>
                <c:pt idx="347">
                  <c:v>4.9</c:v>
                </c:pt>
                <c:pt idx="348">
                  <c:v>6.5</c:v>
                </c:pt>
                <c:pt idx="349">
                  <c:v>2.9</c:v>
                </c:pt>
                <c:pt idx="350">
                  <c:v>2.7</c:v>
                </c:pt>
                <c:pt idx="351">
                  <c:v>3.4</c:v>
                </c:pt>
                <c:pt idx="352">
                  <c:v>6.8</c:v>
                </c:pt>
                <c:pt idx="353">
                  <c:v>7</c:v>
                </c:pt>
                <c:pt idx="354">
                  <c:v>11.2</c:v>
                </c:pt>
                <c:pt idx="355">
                  <c:v>12.2</c:v>
                </c:pt>
                <c:pt idx="356">
                  <c:v>10.3</c:v>
                </c:pt>
                <c:pt idx="357">
                  <c:v>9.6</c:v>
                </c:pt>
                <c:pt idx="358">
                  <c:v>12.4</c:v>
                </c:pt>
                <c:pt idx="359">
                  <c:v>13</c:v>
                </c:pt>
                <c:pt idx="360">
                  <c:v>10.2</c:v>
                </c:pt>
                <c:pt idx="361">
                  <c:v>7.8</c:v>
                </c:pt>
                <c:pt idx="362">
                  <c:v>8.3</c:v>
                </c:pt>
                <c:pt idx="363">
                  <c:v>10.9</c:v>
                </c:pt>
                <c:pt idx="364">
                  <c:v>11.9</c:v>
                </c:pt>
              </c:numCache>
            </c:numRef>
          </c:val>
        </c:ser>
        <c:axId val="43311188"/>
        <c:axId val="54256373"/>
      </c:barChart>
      <c:lineChart>
        <c:grouping val="standard"/>
        <c:varyColors val="0"/>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 Data'!$X$9:$X$373</c:f>
              <c:numCache>
                <c:ptCount val="365"/>
                <c:pt idx="0">
                  <c:v>6.6</c:v>
                </c:pt>
                <c:pt idx="1">
                  <c:v>6.7</c:v>
                </c:pt>
                <c:pt idx="2">
                  <c:v>6.3</c:v>
                </c:pt>
                <c:pt idx="3">
                  <c:v>6.4</c:v>
                </c:pt>
                <c:pt idx="4">
                  <c:v>6.4</c:v>
                </c:pt>
                <c:pt idx="5">
                  <c:v>6.5</c:v>
                </c:pt>
                <c:pt idx="6">
                  <c:v>6.2</c:v>
                </c:pt>
                <c:pt idx="7">
                  <c:v>6.4</c:v>
                </c:pt>
                <c:pt idx="8">
                  <c:v>6.5</c:v>
                </c:pt>
                <c:pt idx="9">
                  <c:v>6.7</c:v>
                </c:pt>
                <c:pt idx="10">
                  <c:v>6.3</c:v>
                </c:pt>
                <c:pt idx="11">
                  <c:v>6.1</c:v>
                </c:pt>
                <c:pt idx="12">
                  <c:v>6.3</c:v>
                </c:pt>
                <c:pt idx="13">
                  <c:v>6.3</c:v>
                </c:pt>
                <c:pt idx="14">
                  <c:v>6.4</c:v>
                </c:pt>
                <c:pt idx="15">
                  <c:v>6.1</c:v>
                </c:pt>
                <c:pt idx="16">
                  <c:v>6</c:v>
                </c:pt>
                <c:pt idx="17">
                  <c:v>6.4</c:v>
                </c:pt>
                <c:pt idx="18">
                  <c:v>6.3</c:v>
                </c:pt>
                <c:pt idx="19">
                  <c:v>6.3</c:v>
                </c:pt>
                <c:pt idx="20">
                  <c:v>6.4</c:v>
                </c:pt>
                <c:pt idx="21">
                  <c:v>6.3</c:v>
                </c:pt>
                <c:pt idx="22">
                  <c:v>6.1</c:v>
                </c:pt>
                <c:pt idx="23">
                  <c:v>6.2</c:v>
                </c:pt>
                <c:pt idx="24">
                  <c:v>6.3</c:v>
                </c:pt>
                <c:pt idx="25">
                  <c:v>6.3</c:v>
                </c:pt>
                <c:pt idx="26">
                  <c:v>6.4</c:v>
                </c:pt>
                <c:pt idx="27">
                  <c:v>6.3</c:v>
                </c:pt>
                <c:pt idx="28">
                  <c:v>6.5</c:v>
                </c:pt>
                <c:pt idx="29">
                  <c:v>6.5</c:v>
                </c:pt>
                <c:pt idx="30">
                  <c:v>6.6</c:v>
                </c:pt>
                <c:pt idx="31">
                  <c:v>6.7</c:v>
                </c:pt>
                <c:pt idx="32">
                  <c:v>6.7</c:v>
                </c:pt>
                <c:pt idx="33">
                  <c:v>7</c:v>
                </c:pt>
                <c:pt idx="34">
                  <c:v>7</c:v>
                </c:pt>
                <c:pt idx="35">
                  <c:v>6.9</c:v>
                </c:pt>
                <c:pt idx="36">
                  <c:v>6.9</c:v>
                </c:pt>
                <c:pt idx="37">
                  <c:v>6.9</c:v>
                </c:pt>
                <c:pt idx="38">
                  <c:v>7</c:v>
                </c:pt>
                <c:pt idx="39">
                  <c:v>6.7</c:v>
                </c:pt>
                <c:pt idx="40">
                  <c:v>6.8</c:v>
                </c:pt>
                <c:pt idx="41">
                  <c:v>6.5</c:v>
                </c:pt>
                <c:pt idx="42">
                  <c:v>6.5</c:v>
                </c:pt>
                <c:pt idx="43">
                  <c:v>6.4</c:v>
                </c:pt>
                <c:pt idx="44">
                  <c:v>6.5</c:v>
                </c:pt>
                <c:pt idx="45">
                  <c:v>6.7</c:v>
                </c:pt>
                <c:pt idx="46">
                  <c:v>6.6</c:v>
                </c:pt>
                <c:pt idx="47">
                  <c:v>6.7</c:v>
                </c:pt>
                <c:pt idx="48">
                  <c:v>6.8</c:v>
                </c:pt>
                <c:pt idx="49">
                  <c:v>6.8</c:v>
                </c:pt>
                <c:pt idx="50">
                  <c:v>6.7</c:v>
                </c:pt>
                <c:pt idx="51">
                  <c:v>7</c:v>
                </c:pt>
                <c:pt idx="52">
                  <c:v>7.2</c:v>
                </c:pt>
                <c:pt idx="53">
                  <c:v>7.1</c:v>
                </c:pt>
                <c:pt idx="54">
                  <c:v>7.1</c:v>
                </c:pt>
                <c:pt idx="55">
                  <c:v>7.2</c:v>
                </c:pt>
                <c:pt idx="56">
                  <c:v>7.4</c:v>
                </c:pt>
                <c:pt idx="57">
                  <c:v>7.7</c:v>
                </c:pt>
                <c:pt idx="58">
                  <c:v>7.6</c:v>
                </c:pt>
                <c:pt idx="59">
                  <c:v>7.6</c:v>
                </c:pt>
                <c:pt idx="60">
                  <c:v>7.7</c:v>
                </c:pt>
                <c:pt idx="61">
                  <c:v>7.8</c:v>
                </c:pt>
                <c:pt idx="62">
                  <c:v>7.9</c:v>
                </c:pt>
                <c:pt idx="63">
                  <c:v>8.2</c:v>
                </c:pt>
                <c:pt idx="64">
                  <c:v>8.5</c:v>
                </c:pt>
                <c:pt idx="65">
                  <c:v>8.4</c:v>
                </c:pt>
                <c:pt idx="66">
                  <c:v>8.4</c:v>
                </c:pt>
                <c:pt idx="67">
                  <c:v>8.5</c:v>
                </c:pt>
                <c:pt idx="68">
                  <c:v>8.9</c:v>
                </c:pt>
                <c:pt idx="69">
                  <c:v>9</c:v>
                </c:pt>
                <c:pt idx="70">
                  <c:v>8.7</c:v>
                </c:pt>
                <c:pt idx="71">
                  <c:v>8.7</c:v>
                </c:pt>
                <c:pt idx="72">
                  <c:v>8.9</c:v>
                </c:pt>
                <c:pt idx="73">
                  <c:v>9</c:v>
                </c:pt>
                <c:pt idx="74">
                  <c:v>9.4</c:v>
                </c:pt>
                <c:pt idx="75">
                  <c:v>9.8</c:v>
                </c:pt>
                <c:pt idx="76">
                  <c:v>9.6</c:v>
                </c:pt>
                <c:pt idx="77">
                  <c:v>9.5</c:v>
                </c:pt>
                <c:pt idx="78">
                  <c:v>9.8</c:v>
                </c:pt>
                <c:pt idx="79">
                  <c:v>9.6</c:v>
                </c:pt>
                <c:pt idx="80">
                  <c:v>9.9</c:v>
                </c:pt>
                <c:pt idx="81">
                  <c:v>10.3</c:v>
                </c:pt>
                <c:pt idx="82">
                  <c:v>10.3</c:v>
                </c:pt>
                <c:pt idx="83">
                  <c:v>10.3</c:v>
                </c:pt>
                <c:pt idx="84">
                  <c:v>10</c:v>
                </c:pt>
                <c:pt idx="85">
                  <c:v>10.1</c:v>
                </c:pt>
                <c:pt idx="86">
                  <c:v>10.3</c:v>
                </c:pt>
                <c:pt idx="87">
                  <c:v>10.4</c:v>
                </c:pt>
                <c:pt idx="88">
                  <c:v>10.7</c:v>
                </c:pt>
                <c:pt idx="89">
                  <c:v>10.8</c:v>
                </c:pt>
                <c:pt idx="90">
                  <c:v>10.9</c:v>
                </c:pt>
                <c:pt idx="91">
                  <c:v>10.9</c:v>
                </c:pt>
                <c:pt idx="92">
                  <c:v>10.8</c:v>
                </c:pt>
                <c:pt idx="93">
                  <c:v>10.7</c:v>
                </c:pt>
                <c:pt idx="94">
                  <c:v>10.9</c:v>
                </c:pt>
                <c:pt idx="95">
                  <c:v>11</c:v>
                </c:pt>
                <c:pt idx="96">
                  <c:v>11.1</c:v>
                </c:pt>
                <c:pt idx="97">
                  <c:v>11.2</c:v>
                </c:pt>
                <c:pt idx="98">
                  <c:v>11.3</c:v>
                </c:pt>
                <c:pt idx="99">
                  <c:v>11.5</c:v>
                </c:pt>
                <c:pt idx="100">
                  <c:v>11.7</c:v>
                </c:pt>
                <c:pt idx="101">
                  <c:v>11.7</c:v>
                </c:pt>
                <c:pt idx="102">
                  <c:v>11.6</c:v>
                </c:pt>
                <c:pt idx="103">
                  <c:v>11.9</c:v>
                </c:pt>
                <c:pt idx="104">
                  <c:v>12.2</c:v>
                </c:pt>
                <c:pt idx="105">
                  <c:v>12.3</c:v>
                </c:pt>
                <c:pt idx="106">
                  <c:v>12.2</c:v>
                </c:pt>
                <c:pt idx="107">
                  <c:v>12.5</c:v>
                </c:pt>
                <c:pt idx="108">
                  <c:v>12.6</c:v>
                </c:pt>
                <c:pt idx="109">
                  <c:v>12.7</c:v>
                </c:pt>
                <c:pt idx="110">
                  <c:v>13.1</c:v>
                </c:pt>
                <c:pt idx="111">
                  <c:v>13.1</c:v>
                </c:pt>
                <c:pt idx="112">
                  <c:v>13</c:v>
                </c:pt>
                <c:pt idx="113">
                  <c:v>13.1</c:v>
                </c:pt>
                <c:pt idx="114">
                  <c:v>13</c:v>
                </c:pt>
                <c:pt idx="115">
                  <c:v>13.1</c:v>
                </c:pt>
                <c:pt idx="116">
                  <c:v>13</c:v>
                </c:pt>
                <c:pt idx="117">
                  <c:v>13</c:v>
                </c:pt>
                <c:pt idx="118">
                  <c:v>13.1</c:v>
                </c:pt>
                <c:pt idx="119">
                  <c:v>13.6</c:v>
                </c:pt>
                <c:pt idx="120">
                  <c:v>13.7</c:v>
                </c:pt>
                <c:pt idx="121">
                  <c:v>14</c:v>
                </c:pt>
                <c:pt idx="122">
                  <c:v>14</c:v>
                </c:pt>
                <c:pt idx="123">
                  <c:v>14.5</c:v>
                </c:pt>
                <c:pt idx="124">
                  <c:v>14.4</c:v>
                </c:pt>
                <c:pt idx="125">
                  <c:v>14.8</c:v>
                </c:pt>
                <c:pt idx="126">
                  <c:v>14.8</c:v>
                </c:pt>
                <c:pt idx="127">
                  <c:v>14.8</c:v>
                </c:pt>
                <c:pt idx="128">
                  <c:v>14.8</c:v>
                </c:pt>
                <c:pt idx="129">
                  <c:v>15.1</c:v>
                </c:pt>
                <c:pt idx="130">
                  <c:v>15.8</c:v>
                </c:pt>
                <c:pt idx="131">
                  <c:v>16</c:v>
                </c:pt>
                <c:pt idx="132">
                  <c:v>16</c:v>
                </c:pt>
                <c:pt idx="133">
                  <c:v>15.8</c:v>
                </c:pt>
                <c:pt idx="134">
                  <c:v>15.5</c:v>
                </c:pt>
                <c:pt idx="135">
                  <c:v>15.5</c:v>
                </c:pt>
                <c:pt idx="136">
                  <c:v>15.5</c:v>
                </c:pt>
                <c:pt idx="137">
                  <c:v>15.6</c:v>
                </c:pt>
                <c:pt idx="138">
                  <c:v>15.7</c:v>
                </c:pt>
                <c:pt idx="139">
                  <c:v>15.8</c:v>
                </c:pt>
                <c:pt idx="140">
                  <c:v>16.1</c:v>
                </c:pt>
                <c:pt idx="141">
                  <c:v>16.6</c:v>
                </c:pt>
                <c:pt idx="142">
                  <c:v>16.9</c:v>
                </c:pt>
                <c:pt idx="143">
                  <c:v>17.1</c:v>
                </c:pt>
                <c:pt idx="144">
                  <c:v>16.8</c:v>
                </c:pt>
                <c:pt idx="145">
                  <c:v>16.8</c:v>
                </c:pt>
                <c:pt idx="146">
                  <c:v>16.9</c:v>
                </c:pt>
                <c:pt idx="147">
                  <c:v>17.1</c:v>
                </c:pt>
                <c:pt idx="148">
                  <c:v>17.2</c:v>
                </c:pt>
                <c:pt idx="149">
                  <c:v>17.5</c:v>
                </c:pt>
                <c:pt idx="150">
                  <c:v>17.7</c:v>
                </c:pt>
                <c:pt idx="151">
                  <c:v>17.8</c:v>
                </c:pt>
                <c:pt idx="152">
                  <c:v>17.9</c:v>
                </c:pt>
                <c:pt idx="153">
                  <c:v>18.1</c:v>
                </c:pt>
                <c:pt idx="154">
                  <c:v>18.4</c:v>
                </c:pt>
                <c:pt idx="155">
                  <c:v>18.2</c:v>
                </c:pt>
                <c:pt idx="156">
                  <c:v>18.4</c:v>
                </c:pt>
                <c:pt idx="157">
                  <c:v>18.3</c:v>
                </c:pt>
                <c:pt idx="158">
                  <c:v>18.1</c:v>
                </c:pt>
                <c:pt idx="159">
                  <c:v>18.3</c:v>
                </c:pt>
                <c:pt idx="160">
                  <c:v>18.2</c:v>
                </c:pt>
                <c:pt idx="161">
                  <c:v>18.3</c:v>
                </c:pt>
                <c:pt idx="162">
                  <c:v>18.5</c:v>
                </c:pt>
                <c:pt idx="163">
                  <c:v>18.6</c:v>
                </c:pt>
                <c:pt idx="164">
                  <c:v>18.4</c:v>
                </c:pt>
                <c:pt idx="165">
                  <c:v>18.7</c:v>
                </c:pt>
                <c:pt idx="166">
                  <c:v>18.8</c:v>
                </c:pt>
                <c:pt idx="167">
                  <c:v>19</c:v>
                </c:pt>
                <c:pt idx="168">
                  <c:v>18.9</c:v>
                </c:pt>
                <c:pt idx="169">
                  <c:v>19.1</c:v>
                </c:pt>
                <c:pt idx="170">
                  <c:v>18.9</c:v>
                </c:pt>
                <c:pt idx="171">
                  <c:v>18.9</c:v>
                </c:pt>
                <c:pt idx="172">
                  <c:v>19.2</c:v>
                </c:pt>
                <c:pt idx="173">
                  <c:v>19</c:v>
                </c:pt>
                <c:pt idx="174">
                  <c:v>19.1</c:v>
                </c:pt>
                <c:pt idx="175">
                  <c:v>19.4</c:v>
                </c:pt>
                <c:pt idx="176">
                  <c:v>19.5</c:v>
                </c:pt>
                <c:pt idx="177">
                  <c:v>19.4</c:v>
                </c:pt>
                <c:pt idx="178">
                  <c:v>19.9</c:v>
                </c:pt>
                <c:pt idx="179">
                  <c:v>19.8</c:v>
                </c:pt>
                <c:pt idx="180">
                  <c:v>19.9</c:v>
                </c:pt>
                <c:pt idx="181">
                  <c:v>20.1</c:v>
                </c:pt>
                <c:pt idx="182">
                  <c:v>20.1</c:v>
                </c:pt>
                <c:pt idx="183">
                  <c:v>20.1</c:v>
                </c:pt>
                <c:pt idx="184">
                  <c:v>20</c:v>
                </c:pt>
                <c:pt idx="185">
                  <c:v>20.2</c:v>
                </c:pt>
                <c:pt idx="186">
                  <c:v>20.3</c:v>
                </c:pt>
                <c:pt idx="187">
                  <c:v>20.3</c:v>
                </c:pt>
                <c:pt idx="188">
                  <c:v>20.3</c:v>
                </c:pt>
                <c:pt idx="189">
                  <c:v>20.1</c:v>
                </c:pt>
                <c:pt idx="190">
                  <c:v>20.2</c:v>
                </c:pt>
                <c:pt idx="191">
                  <c:v>20.8</c:v>
                </c:pt>
                <c:pt idx="192">
                  <c:v>20.8</c:v>
                </c:pt>
                <c:pt idx="193">
                  <c:v>20.8</c:v>
                </c:pt>
                <c:pt idx="194">
                  <c:v>20.5</c:v>
                </c:pt>
                <c:pt idx="195">
                  <c:v>20.3</c:v>
                </c:pt>
                <c:pt idx="196">
                  <c:v>20.2</c:v>
                </c:pt>
                <c:pt idx="197">
                  <c:v>20.3</c:v>
                </c:pt>
                <c:pt idx="198">
                  <c:v>20.4</c:v>
                </c:pt>
                <c:pt idx="199">
                  <c:v>20.6</c:v>
                </c:pt>
                <c:pt idx="200">
                  <c:v>20.6</c:v>
                </c:pt>
                <c:pt idx="201">
                  <c:v>20.6</c:v>
                </c:pt>
                <c:pt idx="202">
                  <c:v>20.4</c:v>
                </c:pt>
                <c:pt idx="203">
                  <c:v>20.3</c:v>
                </c:pt>
                <c:pt idx="204">
                  <c:v>20.3</c:v>
                </c:pt>
                <c:pt idx="205">
                  <c:v>20.7</c:v>
                </c:pt>
                <c:pt idx="206">
                  <c:v>20.3</c:v>
                </c:pt>
                <c:pt idx="207">
                  <c:v>20.3</c:v>
                </c:pt>
                <c:pt idx="208">
                  <c:v>20.4</c:v>
                </c:pt>
                <c:pt idx="209">
                  <c:v>20.6</c:v>
                </c:pt>
                <c:pt idx="210">
                  <c:v>20.7</c:v>
                </c:pt>
                <c:pt idx="211">
                  <c:v>20.6</c:v>
                </c:pt>
                <c:pt idx="212">
                  <c:v>20.6</c:v>
                </c:pt>
                <c:pt idx="213">
                  <c:v>20.5</c:v>
                </c:pt>
                <c:pt idx="214">
                  <c:v>20.2</c:v>
                </c:pt>
                <c:pt idx="215">
                  <c:v>20.1</c:v>
                </c:pt>
                <c:pt idx="216">
                  <c:v>20.7</c:v>
                </c:pt>
                <c:pt idx="217">
                  <c:v>20.3</c:v>
                </c:pt>
                <c:pt idx="218">
                  <c:v>20.2</c:v>
                </c:pt>
                <c:pt idx="219">
                  <c:v>20.4</c:v>
                </c:pt>
                <c:pt idx="220">
                  <c:v>20.3</c:v>
                </c:pt>
                <c:pt idx="221">
                  <c:v>20.4</c:v>
                </c:pt>
                <c:pt idx="222">
                  <c:v>20.3</c:v>
                </c:pt>
                <c:pt idx="223">
                  <c:v>20.4</c:v>
                </c:pt>
                <c:pt idx="224">
                  <c:v>20.3</c:v>
                </c:pt>
                <c:pt idx="225">
                  <c:v>20.4</c:v>
                </c:pt>
                <c:pt idx="226">
                  <c:v>20.2</c:v>
                </c:pt>
                <c:pt idx="227">
                  <c:v>20.2</c:v>
                </c:pt>
                <c:pt idx="228">
                  <c:v>20.2</c:v>
                </c:pt>
                <c:pt idx="229">
                  <c:v>20</c:v>
                </c:pt>
                <c:pt idx="230">
                  <c:v>19.9</c:v>
                </c:pt>
                <c:pt idx="231">
                  <c:v>19.9</c:v>
                </c:pt>
                <c:pt idx="232">
                  <c:v>19.7</c:v>
                </c:pt>
                <c:pt idx="233">
                  <c:v>19.9</c:v>
                </c:pt>
                <c:pt idx="234">
                  <c:v>19.4</c:v>
                </c:pt>
                <c:pt idx="235">
                  <c:v>19.5</c:v>
                </c:pt>
                <c:pt idx="236">
                  <c:v>19.5</c:v>
                </c:pt>
                <c:pt idx="237">
                  <c:v>19.4</c:v>
                </c:pt>
                <c:pt idx="238">
                  <c:v>19.4</c:v>
                </c:pt>
                <c:pt idx="239">
                  <c:v>19.5</c:v>
                </c:pt>
                <c:pt idx="240">
                  <c:v>19.2</c:v>
                </c:pt>
                <c:pt idx="241">
                  <c:v>19.1</c:v>
                </c:pt>
                <c:pt idx="242">
                  <c:v>18.9</c:v>
                </c:pt>
                <c:pt idx="243">
                  <c:v>18.8</c:v>
                </c:pt>
                <c:pt idx="244">
                  <c:v>19</c:v>
                </c:pt>
                <c:pt idx="245">
                  <c:v>18.9</c:v>
                </c:pt>
                <c:pt idx="246">
                  <c:v>18.9</c:v>
                </c:pt>
                <c:pt idx="247">
                  <c:v>19</c:v>
                </c:pt>
                <c:pt idx="248">
                  <c:v>18.8</c:v>
                </c:pt>
                <c:pt idx="249">
                  <c:v>19</c:v>
                </c:pt>
                <c:pt idx="250">
                  <c:v>18.8</c:v>
                </c:pt>
                <c:pt idx="251">
                  <c:v>18.4</c:v>
                </c:pt>
                <c:pt idx="252">
                  <c:v>18.2</c:v>
                </c:pt>
                <c:pt idx="253">
                  <c:v>18.2</c:v>
                </c:pt>
                <c:pt idx="254">
                  <c:v>17.9</c:v>
                </c:pt>
                <c:pt idx="255">
                  <c:v>17.7</c:v>
                </c:pt>
                <c:pt idx="256">
                  <c:v>17.4</c:v>
                </c:pt>
                <c:pt idx="257">
                  <c:v>17.2</c:v>
                </c:pt>
                <c:pt idx="258">
                  <c:v>17.4</c:v>
                </c:pt>
                <c:pt idx="259">
                  <c:v>17.5</c:v>
                </c:pt>
                <c:pt idx="260">
                  <c:v>17.3</c:v>
                </c:pt>
                <c:pt idx="261">
                  <c:v>16.8</c:v>
                </c:pt>
                <c:pt idx="262">
                  <c:v>16.8</c:v>
                </c:pt>
                <c:pt idx="263">
                  <c:v>16.5</c:v>
                </c:pt>
                <c:pt idx="264">
                  <c:v>16.5</c:v>
                </c:pt>
                <c:pt idx="265">
                  <c:v>16.5</c:v>
                </c:pt>
                <c:pt idx="266">
                  <c:v>16.3</c:v>
                </c:pt>
                <c:pt idx="267">
                  <c:v>16.4</c:v>
                </c:pt>
                <c:pt idx="268">
                  <c:v>16.4</c:v>
                </c:pt>
                <c:pt idx="269">
                  <c:v>16.3</c:v>
                </c:pt>
                <c:pt idx="270">
                  <c:v>16.3</c:v>
                </c:pt>
                <c:pt idx="271">
                  <c:v>15.9</c:v>
                </c:pt>
                <c:pt idx="272">
                  <c:v>15.7</c:v>
                </c:pt>
                <c:pt idx="273">
                  <c:v>15.8</c:v>
                </c:pt>
                <c:pt idx="274">
                  <c:v>15.3</c:v>
                </c:pt>
                <c:pt idx="275">
                  <c:v>15.3</c:v>
                </c:pt>
                <c:pt idx="276">
                  <c:v>15.2</c:v>
                </c:pt>
                <c:pt idx="277">
                  <c:v>15.1</c:v>
                </c:pt>
                <c:pt idx="278">
                  <c:v>15</c:v>
                </c:pt>
                <c:pt idx="279">
                  <c:v>14.8</c:v>
                </c:pt>
                <c:pt idx="280">
                  <c:v>14.7</c:v>
                </c:pt>
                <c:pt idx="281">
                  <c:v>14.6</c:v>
                </c:pt>
                <c:pt idx="282">
                  <c:v>14.5</c:v>
                </c:pt>
                <c:pt idx="283">
                  <c:v>14.3</c:v>
                </c:pt>
                <c:pt idx="284">
                  <c:v>14.2</c:v>
                </c:pt>
                <c:pt idx="285">
                  <c:v>13.8</c:v>
                </c:pt>
                <c:pt idx="286">
                  <c:v>13.6</c:v>
                </c:pt>
                <c:pt idx="287">
                  <c:v>13.3</c:v>
                </c:pt>
                <c:pt idx="288">
                  <c:v>13.1</c:v>
                </c:pt>
                <c:pt idx="289">
                  <c:v>13.4</c:v>
                </c:pt>
                <c:pt idx="290">
                  <c:v>13.2</c:v>
                </c:pt>
                <c:pt idx="291">
                  <c:v>13</c:v>
                </c:pt>
                <c:pt idx="292">
                  <c:v>12.6</c:v>
                </c:pt>
                <c:pt idx="293">
                  <c:v>12.6</c:v>
                </c:pt>
                <c:pt idx="294">
                  <c:v>12.4</c:v>
                </c:pt>
                <c:pt idx="295">
                  <c:v>12.2</c:v>
                </c:pt>
                <c:pt idx="296">
                  <c:v>12.1</c:v>
                </c:pt>
                <c:pt idx="297">
                  <c:v>11.8</c:v>
                </c:pt>
                <c:pt idx="298">
                  <c:v>11.6</c:v>
                </c:pt>
                <c:pt idx="299">
                  <c:v>11.7</c:v>
                </c:pt>
                <c:pt idx="300">
                  <c:v>11.7</c:v>
                </c:pt>
                <c:pt idx="301">
                  <c:v>11.3</c:v>
                </c:pt>
                <c:pt idx="302">
                  <c:v>11.5</c:v>
                </c:pt>
                <c:pt idx="303">
                  <c:v>11.2</c:v>
                </c:pt>
                <c:pt idx="304">
                  <c:v>11</c:v>
                </c:pt>
                <c:pt idx="305">
                  <c:v>11.2</c:v>
                </c:pt>
                <c:pt idx="306">
                  <c:v>11</c:v>
                </c:pt>
                <c:pt idx="307">
                  <c:v>10.9</c:v>
                </c:pt>
                <c:pt idx="308">
                  <c:v>11</c:v>
                </c:pt>
                <c:pt idx="309">
                  <c:v>10</c:v>
                </c:pt>
                <c:pt idx="310">
                  <c:v>10.3</c:v>
                </c:pt>
                <c:pt idx="311">
                  <c:v>10.2</c:v>
                </c:pt>
                <c:pt idx="312">
                  <c:v>10</c:v>
                </c:pt>
                <c:pt idx="313">
                  <c:v>10.2</c:v>
                </c:pt>
                <c:pt idx="314">
                  <c:v>10.2</c:v>
                </c:pt>
                <c:pt idx="315">
                  <c:v>9.9</c:v>
                </c:pt>
                <c:pt idx="316">
                  <c:v>9.4</c:v>
                </c:pt>
                <c:pt idx="317">
                  <c:v>9.1</c:v>
                </c:pt>
                <c:pt idx="318">
                  <c:v>8.9</c:v>
                </c:pt>
                <c:pt idx="319">
                  <c:v>8.6</c:v>
                </c:pt>
                <c:pt idx="320">
                  <c:v>8.4</c:v>
                </c:pt>
                <c:pt idx="321">
                  <c:v>8.5</c:v>
                </c:pt>
                <c:pt idx="322">
                  <c:v>8.6</c:v>
                </c:pt>
                <c:pt idx="323">
                  <c:v>8.5</c:v>
                </c:pt>
                <c:pt idx="324">
                  <c:v>8.3</c:v>
                </c:pt>
                <c:pt idx="325">
                  <c:v>8.5</c:v>
                </c:pt>
                <c:pt idx="326">
                  <c:v>8.7</c:v>
                </c:pt>
                <c:pt idx="327">
                  <c:v>8.7</c:v>
                </c:pt>
                <c:pt idx="328">
                  <c:v>8.5</c:v>
                </c:pt>
                <c:pt idx="329">
                  <c:v>8.2</c:v>
                </c:pt>
                <c:pt idx="330">
                  <c:v>8.2</c:v>
                </c:pt>
                <c:pt idx="331">
                  <c:v>8.1</c:v>
                </c:pt>
                <c:pt idx="332">
                  <c:v>8</c:v>
                </c:pt>
                <c:pt idx="333">
                  <c:v>7.9</c:v>
                </c:pt>
                <c:pt idx="334">
                  <c:v>8</c:v>
                </c:pt>
                <c:pt idx="335">
                  <c:v>7.9</c:v>
                </c:pt>
                <c:pt idx="336">
                  <c:v>8</c:v>
                </c:pt>
                <c:pt idx="337">
                  <c:v>7.8</c:v>
                </c:pt>
                <c:pt idx="338">
                  <c:v>7.8</c:v>
                </c:pt>
                <c:pt idx="339">
                  <c:v>7</c:v>
                </c:pt>
                <c:pt idx="340">
                  <c:v>7.5</c:v>
                </c:pt>
                <c:pt idx="341">
                  <c:v>7.3</c:v>
                </c:pt>
                <c:pt idx="342">
                  <c:v>7</c:v>
                </c:pt>
                <c:pt idx="343">
                  <c:v>7</c:v>
                </c:pt>
                <c:pt idx="344">
                  <c:v>7</c:v>
                </c:pt>
                <c:pt idx="345">
                  <c:v>7.1</c:v>
                </c:pt>
                <c:pt idx="346">
                  <c:v>7.3</c:v>
                </c:pt>
                <c:pt idx="347">
                  <c:v>7.3</c:v>
                </c:pt>
                <c:pt idx="348">
                  <c:v>7.1</c:v>
                </c:pt>
                <c:pt idx="349">
                  <c:v>7.2</c:v>
                </c:pt>
                <c:pt idx="350">
                  <c:v>7</c:v>
                </c:pt>
                <c:pt idx="351">
                  <c:v>6.8</c:v>
                </c:pt>
                <c:pt idx="352">
                  <c:v>6.4</c:v>
                </c:pt>
                <c:pt idx="353">
                  <c:v>6.4</c:v>
                </c:pt>
                <c:pt idx="354">
                  <c:v>6.5</c:v>
                </c:pt>
                <c:pt idx="355">
                  <c:v>6.7</c:v>
                </c:pt>
                <c:pt idx="356">
                  <c:v>6.5</c:v>
                </c:pt>
                <c:pt idx="357">
                  <c:v>6.8</c:v>
                </c:pt>
                <c:pt idx="358">
                  <c:v>6.5</c:v>
                </c:pt>
                <c:pt idx="359">
                  <c:v>6.7</c:v>
                </c:pt>
                <c:pt idx="360">
                  <c:v>6.5</c:v>
                </c:pt>
                <c:pt idx="361">
                  <c:v>6.6</c:v>
                </c:pt>
                <c:pt idx="362">
                  <c:v>6.6</c:v>
                </c:pt>
                <c:pt idx="363">
                  <c:v>6.4</c:v>
                </c:pt>
                <c:pt idx="364">
                  <c:v>6.3</c:v>
                </c:pt>
              </c:numCache>
            </c:numRef>
          </c:val>
          <c:smooth val="0"/>
        </c:ser>
        <c:axId val="43311188"/>
        <c:axId val="54256373"/>
      </c:lineChart>
      <c:catAx>
        <c:axId val="43311188"/>
        <c:scaling>
          <c:orientation val="minMax"/>
        </c:scaling>
        <c:axPos val="b"/>
        <c:delete val="0"/>
        <c:numFmt formatCode="General" sourceLinked="1"/>
        <c:majorTickMark val="out"/>
        <c:minorTickMark val="none"/>
        <c:tickLblPos val="nextTo"/>
        <c:crossAx val="54256373"/>
        <c:crosses val="autoZero"/>
        <c:auto val="1"/>
        <c:lblOffset val="100"/>
        <c:noMultiLvlLbl val="0"/>
      </c:catAx>
      <c:valAx>
        <c:axId val="54256373"/>
        <c:scaling>
          <c:orientation val="minMax"/>
        </c:scaling>
        <c:axPos val="l"/>
        <c:majorGridlines/>
        <c:delete val="0"/>
        <c:numFmt formatCode="General" sourceLinked="1"/>
        <c:majorTickMark val="out"/>
        <c:minorTickMark val="none"/>
        <c:tickLblPos val="nextTo"/>
        <c:crossAx val="4331118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Grass Minimum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Data'!$I$9:$I$373</c:f>
              <c:numCache>
                <c:ptCount val="365"/>
                <c:pt idx="0">
                  <c:v>1.4</c:v>
                </c:pt>
                <c:pt idx="1">
                  <c:v>-1.5</c:v>
                </c:pt>
                <c:pt idx="2">
                  <c:v>-3.1</c:v>
                </c:pt>
                <c:pt idx="3">
                  <c:v>-8.6</c:v>
                </c:pt>
                <c:pt idx="4">
                  <c:v>0.6</c:v>
                </c:pt>
                <c:pt idx="5">
                  <c:v>-5.3</c:v>
                </c:pt>
                <c:pt idx="6">
                  <c:v>-2.1</c:v>
                </c:pt>
                <c:pt idx="7">
                  <c:v>1</c:v>
                </c:pt>
                <c:pt idx="8">
                  <c:v>-2</c:v>
                </c:pt>
                <c:pt idx="9">
                  <c:v>-5.1</c:v>
                </c:pt>
                <c:pt idx="10">
                  <c:v>3.9</c:v>
                </c:pt>
                <c:pt idx="11">
                  <c:v>-3.9</c:v>
                </c:pt>
                <c:pt idx="12">
                  <c:v>8.1</c:v>
                </c:pt>
                <c:pt idx="13">
                  <c:v>7.9</c:v>
                </c:pt>
                <c:pt idx="14">
                  <c:v>0.8</c:v>
                </c:pt>
                <c:pt idx="15">
                  <c:v>7.5</c:v>
                </c:pt>
                <c:pt idx="16">
                  <c:v>-0.6</c:v>
                </c:pt>
                <c:pt idx="17">
                  <c:v>-3.1</c:v>
                </c:pt>
                <c:pt idx="18">
                  <c:v>-3.9</c:v>
                </c:pt>
                <c:pt idx="19">
                  <c:v>-8</c:v>
                </c:pt>
                <c:pt idx="20">
                  <c:v>-9.7</c:v>
                </c:pt>
                <c:pt idx="21">
                  <c:v>-6.3</c:v>
                </c:pt>
                <c:pt idx="22">
                  <c:v>-2.2</c:v>
                </c:pt>
                <c:pt idx="23">
                  <c:v>0.1</c:v>
                </c:pt>
                <c:pt idx="24">
                  <c:v>3.5</c:v>
                </c:pt>
                <c:pt idx="25">
                  <c:v>4.2</c:v>
                </c:pt>
                <c:pt idx="26">
                  <c:v>0.4</c:v>
                </c:pt>
                <c:pt idx="27">
                  <c:v>-4</c:v>
                </c:pt>
                <c:pt idx="28">
                  <c:v>-6.1</c:v>
                </c:pt>
                <c:pt idx="29">
                  <c:v>-4.5</c:v>
                </c:pt>
                <c:pt idx="30">
                  <c:v>-10.4</c:v>
                </c:pt>
                <c:pt idx="31">
                  <c:v>-5.6</c:v>
                </c:pt>
                <c:pt idx="32">
                  <c:v>-0.7</c:v>
                </c:pt>
                <c:pt idx="33">
                  <c:v>-0.5</c:v>
                </c:pt>
                <c:pt idx="34">
                  <c:v>9</c:v>
                </c:pt>
                <c:pt idx="35">
                  <c:v>11</c:v>
                </c:pt>
                <c:pt idx="36">
                  <c:v>10.4</c:v>
                </c:pt>
                <c:pt idx="37">
                  <c:v>8.4</c:v>
                </c:pt>
                <c:pt idx="38">
                  <c:v>-4.1</c:v>
                </c:pt>
                <c:pt idx="39">
                  <c:v>-0.9</c:v>
                </c:pt>
                <c:pt idx="40">
                  <c:v>6.8</c:v>
                </c:pt>
                <c:pt idx="41">
                  <c:v>2</c:v>
                </c:pt>
                <c:pt idx="42">
                  <c:v>5.6</c:v>
                </c:pt>
                <c:pt idx="43">
                  <c:v>-1</c:v>
                </c:pt>
                <c:pt idx="44">
                  <c:v>-1.1</c:v>
                </c:pt>
                <c:pt idx="45">
                  <c:v>-2.4</c:v>
                </c:pt>
                <c:pt idx="46">
                  <c:v>-3.8</c:v>
                </c:pt>
                <c:pt idx="47">
                  <c:v>0.6</c:v>
                </c:pt>
                <c:pt idx="48">
                  <c:v>2.6</c:v>
                </c:pt>
                <c:pt idx="49">
                  <c:v>1.6</c:v>
                </c:pt>
                <c:pt idx="50">
                  <c:v>2.4</c:v>
                </c:pt>
                <c:pt idx="51">
                  <c:v>0.6</c:v>
                </c:pt>
                <c:pt idx="52">
                  <c:v>3</c:v>
                </c:pt>
                <c:pt idx="53">
                  <c:v>1.6</c:v>
                </c:pt>
                <c:pt idx="54">
                  <c:v>3.2</c:v>
                </c:pt>
                <c:pt idx="55">
                  <c:v>4.6</c:v>
                </c:pt>
                <c:pt idx="56">
                  <c:v>5.4</c:v>
                </c:pt>
                <c:pt idx="57">
                  <c:v>1.2</c:v>
                </c:pt>
                <c:pt idx="58">
                  <c:v>0</c:v>
                </c:pt>
                <c:pt idx="59">
                  <c:v>-0.1</c:v>
                </c:pt>
                <c:pt idx="60">
                  <c:v>-0.4</c:v>
                </c:pt>
                <c:pt idx="61">
                  <c:v>-3.9</c:v>
                </c:pt>
                <c:pt idx="62">
                  <c:v>1.6</c:v>
                </c:pt>
                <c:pt idx="63">
                  <c:v>-5.5</c:v>
                </c:pt>
                <c:pt idx="64">
                  <c:v>-1.5</c:v>
                </c:pt>
                <c:pt idx="65">
                  <c:v>-4.1</c:v>
                </c:pt>
                <c:pt idx="66">
                  <c:v>-7</c:v>
                </c:pt>
                <c:pt idx="67">
                  <c:v>2.3</c:v>
                </c:pt>
                <c:pt idx="68">
                  <c:v>4.7</c:v>
                </c:pt>
                <c:pt idx="69">
                  <c:v>0.8</c:v>
                </c:pt>
                <c:pt idx="70">
                  <c:v>3.5</c:v>
                </c:pt>
                <c:pt idx="71">
                  <c:v>3.4</c:v>
                </c:pt>
                <c:pt idx="72">
                  <c:v>-6</c:v>
                </c:pt>
                <c:pt idx="73">
                  <c:v>1.4</c:v>
                </c:pt>
                <c:pt idx="74">
                  <c:v>6.6</c:v>
                </c:pt>
                <c:pt idx="75">
                  <c:v>2.4</c:v>
                </c:pt>
                <c:pt idx="76">
                  <c:v>-0.7</c:v>
                </c:pt>
                <c:pt idx="77">
                  <c:v>-6.8</c:v>
                </c:pt>
                <c:pt idx="78">
                  <c:v>-1.9</c:v>
                </c:pt>
                <c:pt idx="79">
                  <c:v>6.1</c:v>
                </c:pt>
                <c:pt idx="80">
                  <c:v>-0.4</c:v>
                </c:pt>
                <c:pt idx="81">
                  <c:v>-2.4</c:v>
                </c:pt>
                <c:pt idx="82">
                  <c:v>-2.4</c:v>
                </c:pt>
                <c:pt idx="83">
                  <c:v>-1.9</c:v>
                </c:pt>
                <c:pt idx="84">
                  <c:v>2.6</c:v>
                </c:pt>
                <c:pt idx="85">
                  <c:v>2.9</c:v>
                </c:pt>
                <c:pt idx="86">
                  <c:v>-3.9</c:v>
                </c:pt>
                <c:pt idx="87">
                  <c:v>-1.4</c:v>
                </c:pt>
                <c:pt idx="88">
                  <c:v>5.8</c:v>
                </c:pt>
                <c:pt idx="89">
                  <c:v>4</c:v>
                </c:pt>
                <c:pt idx="90">
                  <c:v>9</c:v>
                </c:pt>
                <c:pt idx="91">
                  <c:v>8.6</c:v>
                </c:pt>
                <c:pt idx="92">
                  <c:v>-0.8</c:v>
                </c:pt>
                <c:pt idx="93">
                  <c:v>-1.7</c:v>
                </c:pt>
                <c:pt idx="94">
                  <c:v>7.1</c:v>
                </c:pt>
                <c:pt idx="95">
                  <c:v>9</c:v>
                </c:pt>
                <c:pt idx="96">
                  <c:v>5.2</c:v>
                </c:pt>
                <c:pt idx="97">
                  <c:v>-0.2</c:v>
                </c:pt>
                <c:pt idx="98">
                  <c:v>1.6</c:v>
                </c:pt>
                <c:pt idx="99">
                  <c:v>-0.3</c:v>
                </c:pt>
                <c:pt idx="100">
                  <c:v>1.6</c:v>
                </c:pt>
                <c:pt idx="101">
                  <c:v>-1.4</c:v>
                </c:pt>
                <c:pt idx="102">
                  <c:v>-1.9</c:v>
                </c:pt>
                <c:pt idx="103">
                  <c:v>5</c:v>
                </c:pt>
                <c:pt idx="104">
                  <c:v>1.5</c:v>
                </c:pt>
                <c:pt idx="105">
                  <c:v>1.4</c:v>
                </c:pt>
                <c:pt idx="106">
                  <c:v>1.7</c:v>
                </c:pt>
                <c:pt idx="107">
                  <c:v>5.1</c:v>
                </c:pt>
                <c:pt idx="108">
                  <c:v>1.7</c:v>
                </c:pt>
                <c:pt idx="109">
                  <c:v>1.2</c:v>
                </c:pt>
                <c:pt idx="110">
                  <c:v>5.1</c:v>
                </c:pt>
                <c:pt idx="111">
                  <c:v>4.5</c:v>
                </c:pt>
                <c:pt idx="112">
                  <c:v>4.4</c:v>
                </c:pt>
                <c:pt idx="113">
                  <c:v>6</c:v>
                </c:pt>
                <c:pt idx="114">
                  <c:v>4</c:v>
                </c:pt>
                <c:pt idx="115">
                  <c:v>3.2</c:v>
                </c:pt>
                <c:pt idx="116">
                  <c:v>5.8</c:v>
                </c:pt>
                <c:pt idx="117">
                  <c:v>-2.4</c:v>
                </c:pt>
                <c:pt idx="118">
                  <c:v>8.8</c:v>
                </c:pt>
                <c:pt idx="119">
                  <c:v>7.2</c:v>
                </c:pt>
                <c:pt idx="120">
                  <c:v>4.9</c:v>
                </c:pt>
                <c:pt idx="121">
                  <c:v>2.5</c:v>
                </c:pt>
                <c:pt idx="122">
                  <c:v>-1.8</c:v>
                </c:pt>
                <c:pt idx="123">
                  <c:v>-3.8</c:v>
                </c:pt>
                <c:pt idx="124">
                  <c:v>5.9</c:v>
                </c:pt>
                <c:pt idx="125">
                  <c:v>8.5</c:v>
                </c:pt>
                <c:pt idx="126">
                  <c:v>11.4</c:v>
                </c:pt>
                <c:pt idx="127">
                  <c:v>13.1</c:v>
                </c:pt>
                <c:pt idx="128">
                  <c:v>4.8</c:v>
                </c:pt>
                <c:pt idx="129">
                  <c:v>4.2</c:v>
                </c:pt>
                <c:pt idx="130">
                  <c:v>4.1</c:v>
                </c:pt>
                <c:pt idx="131">
                  <c:v>2.6</c:v>
                </c:pt>
                <c:pt idx="132">
                  <c:v>1.1</c:v>
                </c:pt>
                <c:pt idx="133">
                  <c:v>-1</c:v>
                </c:pt>
                <c:pt idx="134">
                  <c:v>5.3</c:v>
                </c:pt>
                <c:pt idx="135">
                  <c:v>10.6</c:v>
                </c:pt>
                <c:pt idx="136">
                  <c:v>10.6</c:v>
                </c:pt>
                <c:pt idx="137">
                  <c:v>9.2</c:v>
                </c:pt>
                <c:pt idx="138">
                  <c:v>-0.2</c:v>
                </c:pt>
                <c:pt idx="139">
                  <c:v>6.5</c:v>
                </c:pt>
                <c:pt idx="140">
                  <c:v>0.6</c:v>
                </c:pt>
                <c:pt idx="141">
                  <c:v>6.2</c:v>
                </c:pt>
                <c:pt idx="142">
                  <c:v>4.6</c:v>
                </c:pt>
                <c:pt idx="143">
                  <c:v>2</c:v>
                </c:pt>
                <c:pt idx="144">
                  <c:v>1</c:v>
                </c:pt>
                <c:pt idx="145">
                  <c:v>9.3</c:v>
                </c:pt>
                <c:pt idx="146">
                  <c:v>8</c:v>
                </c:pt>
                <c:pt idx="147">
                  <c:v>8.2</c:v>
                </c:pt>
                <c:pt idx="148">
                  <c:v>10.6</c:v>
                </c:pt>
                <c:pt idx="149">
                  <c:v>8.9</c:v>
                </c:pt>
                <c:pt idx="150">
                  <c:v>1.9</c:v>
                </c:pt>
                <c:pt idx="151">
                  <c:v>1.9</c:v>
                </c:pt>
                <c:pt idx="152">
                  <c:v>4.6</c:v>
                </c:pt>
                <c:pt idx="153">
                  <c:v>5</c:v>
                </c:pt>
                <c:pt idx="154">
                  <c:v>6.1</c:v>
                </c:pt>
                <c:pt idx="155">
                  <c:v>9.6</c:v>
                </c:pt>
                <c:pt idx="156">
                  <c:v>9.7</c:v>
                </c:pt>
                <c:pt idx="157">
                  <c:v>1.5</c:v>
                </c:pt>
                <c:pt idx="158">
                  <c:v>5.6</c:v>
                </c:pt>
                <c:pt idx="159">
                  <c:v>7.7</c:v>
                </c:pt>
                <c:pt idx="160">
                  <c:v>6</c:v>
                </c:pt>
                <c:pt idx="161">
                  <c:v>2.5</c:v>
                </c:pt>
                <c:pt idx="162">
                  <c:v>-0.6</c:v>
                </c:pt>
                <c:pt idx="163">
                  <c:v>10.1</c:v>
                </c:pt>
                <c:pt idx="164">
                  <c:v>2.7</c:v>
                </c:pt>
                <c:pt idx="165">
                  <c:v>10.1</c:v>
                </c:pt>
                <c:pt idx="166">
                  <c:v>5.7</c:v>
                </c:pt>
                <c:pt idx="167">
                  <c:v>5.7</c:v>
                </c:pt>
                <c:pt idx="168">
                  <c:v>8.7</c:v>
                </c:pt>
                <c:pt idx="169">
                  <c:v>7.6</c:v>
                </c:pt>
                <c:pt idx="170">
                  <c:v>2.1</c:v>
                </c:pt>
                <c:pt idx="171">
                  <c:v>11.5</c:v>
                </c:pt>
                <c:pt idx="172">
                  <c:v>12.8</c:v>
                </c:pt>
                <c:pt idx="173">
                  <c:v>8.1</c:v>
                </c:pt>
                <c:pt idx="174">
                  <c:v>3.8</c:v>
                </c:pt>
                <c:pt idx="175">
                  <c:v>9.4</c:v>
                </c:pt>
                <c:pt idx="176">
                  <c:v>14.6</c:v>
                </c:pt>
                <c:pt idx="177">
                  <c:v>12</c:v>
                </c:pt>
                <c:pt idx="178">
                  <c:v>10.9</c:v>
                </c:pt>
                <c:pt idx="179">
                  <c:v>3.1</c:v>
                </c:pt>
                <c:pt idx="180">
                  <c:v>2.8</c:v>
                </c:pt>
                <c:pt idx="181">
                  <c:v>2.6</c:v>
                </c:pt>
                <c:pt idx="182">
                  <c:v>3.5</c:v>
                </c:pt>
                <c:pt idx="183">
                  <c:v>7.9</c:v>
                </c:pt>
                <c:pt idx="184">
                  <c:v>13.9</c:v>
                </c:pt>
                <c:pt idx="185">
                  <c:v>9.5</c:v>
                </c:pt>
                <c:pt idx="186">
                  <c:v>8</c:v>
                </c:pt>
                <c:pt idx="187">
                  <c:v>10.1</c:v>
                </c:pt>
                <c:pt idx="188">
                  <c:v>8.4</c:v>
                </c:pt>
                <c:pt idx="189">
                  <c:v>8.3</c:v>
                </c:pt>
                <c:pt idx="190">
                  <c:v>5.3</c:v>
                </c:pt>
                <c:pt idx="191">
                  <c:v>6</c:v>
                </c:pt>
                <c:pt idx="192">
                  <c:v>9.8</c:v>
                </c:pt>
                <c:pt idx="193">
                  <c:v>8</c:v>
                </c:pt>
                <c:pt idx="194">
                  <c:v>3.5</c:v>
                </c:pt>
                <c:pt idx="195">
                  <c:v>6.7</c:v>
                </c:pt>
                <c:pt idx="196">
                  <c:v>11.6</c:v>
                </c:pt>
                <c:pt idx="197">
                  <c:v>10.3</c:v>
                </c:pt>
                <c:pt idx="198">
                  <c:v>12</c:v>
                </c:pt>
                <c:pt idx="199">
                  <c:v>10.1</c:v>
                </c:pt>
                <c:pt idx="200">
                  <c:v>12.1</c:v>
                </c:pt>
                <c:pt idx="201">
                  <c:v>11.3</c:v>
                </c:pt>
                <c:pt idx="202">
                  <c:v>5.6</c:v>
                </c:pt>
                <c:pt idx="203">
                  <c:v>4</c:v>
                </c:pt>
                <c:pt idx="204">
                  <c:v>5.5</c:v>
                </c:pt>
                <c:pt idx="205">
                  <c:v>3.9</c:v>
                </c:pt>
                <c:pt idx="206">
                  <c:v>7.6</c:v>
                </c:pt>
                <c:pt idx="207">
                  <c:v>10.4</c:v>
                </c:pt>
                <c:pt idx="208">
                  <c:v>9.7</c:v>
                </c:pt>
                <c:pt idx="209">
                  <c:v>13.1</c:v>
                </c:pt>
                <c:pt idx="210">
                  <c:v>4</c:v>
                </c:pt>
                <c:pt idx="211">
                  <c:v>9.6</c:v>
                </c:pt>
                <c:pt idx="212">
                  <c:v>15.8</c:v>
                </c:pt>
                <c:pt idx="213">
                  <c:v>14</c:v>
                </c:pt>
                <c:pt idx="214">
                  <c:v>13.8</c:v>
                </c:pt>
                <c:pt idx="215">
                  <c:v>11</c:v>
                </c:pt>
                <c:pt idx="216">
                  <c:v>11.1</c:v>
                </c:pt>
                <c:pt idx="217">
                  <c:v>10.8</c:v>
                </c:pt>
                <c:pt idx="218">
                  <c:v>8.5</c:v>
                </c:pt>
                <c:pt idx="219">
                  <c:v>5.3</c:v>
                </c:pt>
                <c:pt idx="220">
                  <c:v>9.5</c:v>
                </c:pt>
                <c:pt idx="221">
                  <c:v>6.3</c:v>
                </c:pt>
                <c:pt idx="222">
                  <c:v>13.8</c:v>
                </c:pt>
                <c:pt idx="223">
                  <c:v>15</c:v>
                </c:pt>
                <c:pt idx="224">
                  <c:v>15.5</c:v>
                </c:pt>
                <c:pt idx="225">
                  <c:v>7.1</c:v>
                </c:pt>
                <c:pt idx="226">
                  <c:v>4.7</c:v>
                </c:pt>
                <c:pt idx="227">
                  <c:v>12.6</c:v>
                </c:pt>
                <c:pt idx="228">
                  <c:v>4.5</c:v>
                </c:pt>
                <c:pt idx="229">
                  <c:v>5.1</c:v>
                </c:pt>
                <c:pt idx="230">
                  <c:v>5.4</c:v>
                </c:pt>
                <c:pt idx="231">
                  <c:v>11.6</c:v>
                </c:pt>
                <c:pt idx="232">
                  <c:v>14.4</c:v>
                </c:pt>
                <c:pt idx="233">
                  <c:v>5.6</c:v>
                </c:pt>
                <c:pt idx="234">
                  <c:v>9.5</c:v>
                </c:pt>
                <c:pt idx="235">
                  <c:v>8.4</c:v>
                </c:pt>
                <c:pt idx="236">
                  <c:v>10.1</c:v>
                </c:pt>
                <c:pt idx="237">
                  <c:v>13.8</c:v>
                </c:pt>
                <c:pt idx="238">
                  <c:v>8.4</c:v>
                </c:pt>
                <c:pt idx="239">
                  <c:v>6.9</c:v>
                </c:pt>
                <c:pt idx="240">
                  <c:v>8</c:v>
                </c:pt>
                <c:pt idx="241">
                  <c:v>10.6</c:v>
                </c:pt>
                <c:pt idx="242">
                  <c:v>9.1</c:v>
                </c:pt>
                <c:pt idx="243">
                  <c:v>4</c:v>
                </c:pt>
                <c:pt idx="244">
                  <c:v>7.8</c:v>
                </c:pt>
                <c:pt idx="245">
                  <c:v>13</c:v>
                </c:pt>
                <c:pt idx="246">
                  <c:v>13.3</c:v>
                </c:pt>
                <c:pt idx="247">
                  <c:v>8.5</c:v>
                </c:pt>
                <c:pt idx="248">
                  <c:v>10.6</c:v>
                </c:pt>
                <c:pt idx="249">
                  <c:v>10.6</c:v>
                </c:pt>
                <c:pt idx="250">
                  <c:v>10.4</c:v>
                </c:pt>
                <c:pt idx="251">
                  <c:v>8.2</c:v>
                </c:pt>
                <c:pt idx="252">
                  <c:v>15.1</c:v>
                </c:pt>
                <c:pt idx="253">
                  <c:v>10.9</c:v>
                </c:pt>
                <c:pt idx="254">
                  <c:v>12.4</c:v>
                </c:pt>
                <c:pt idx="255">
                  <c:v>10</c:v>
                </c:pt>
                <c:pt idx="256">
                  <c:v>7.2</c:v>
                </c:pt>
                <c:pt idx="257">
                  <c:v>2.2</c:v>
                </c:pt>
                <c:pt idx="258">
                  <c:v>5.8</c:v>
                </c:pt>
                <c:pt idx="259">
                  <c:v>10.2</c:v>
                </c:pt>
                <c:pt idx="260">
                  <c:v>1.2</c:v>
                </c:pt>
                <c:pt idx="261">
                  <c:v>7.5</c:v>
                </c:pt>
                <c:pt idx="262">
                  <c:v>12.2</c:v>
                </c:pt>
                <c:pt idx="263">
                  <c:v>4.9</c:v>
                </c:pt>
                <c:pt idx="264">
                  <c:v>5.5</c:v>
                </c:pt>
                <c:pt idx="265">
                  <c:v>6.3</c:v>
                </c:pt>
                <c:pt idx="266">
                  <c:v>6.4</c:v>
                </c:pt>
                <c:pt idx="267">
                  <c:v>11.5</c:v>
                </c:pt>
                <c:pt idx="268">
                  <c:v>10.4</c:v>
                </c:pt>
                <c:pt idx="269">
                  <c:v>5.8</c:v>
                </c:pt>
                <c:pt idx="270">
                  <c:v>11.3</c:v>
                </c:pt>
                <c:pt idx="271">
                  <c:v>9.9</c:v>
                </c:pt>
                <c:pt idx="272">
                  <c:v>9.5</c:v>
                </c:pt>
                <c:pt idx="273">
                  <c:v>8.4</c:v>
                </c:pt>
                <c:pt idx="274">
                  <c:v>8.9</c:v>
                </c:pt>
                <c:pt idx="275">
                  <c:v>12.5</c:v>
                </c:pt>
                <c:pt idx="276">
                  <c:v>8.9</c:v>
                </c:pt>
                <c:pt idx="277">
                  <c:v>11.8</c:v>
                </c:pt>
                <c:pt idx="278">
                  <c:v>6</c:v>
                </c:pt>
                <c:pt idx="279">
                  <c:v>4.8</c:v>
                </c:pt>
                <c:pt idx="280">
                  <c:v>7.1</c:v>
                </c:pt>
                <c:pt idx="281">
                  <c:v>14.1</c:v>
                </c:pt>
                <c:pt idx="282">
                  <c:v>12.9</c:v>
                </c:pt>
                <c:pt idx="283">
                  <c:v>15.9</c:v>
                </c:pt>
                <c:pt idx="284">
                  <c:v>12</c:v>
                </c:pt>
                <c:pt idx="285">
                  <c:v>11.2</c:v>
                </c:pt>
                <c:pt idx="286">
                  <c:v>10.6</c:v>
                </c:pt>
                <c:pt idx="287">
                  <c:v>0.3</c:v>
                </c:pt>
                <c:pt idx="288">
                  <c:v>0.2</c:v>
                </c:pt>
                <c:pt idx="289">
                  <c:v>4</c:v>
                </c:pt>
                <c:pt idx="290">
                  <c:v>3</c:v>
                </c:pt>
                <c:pt idx="291">
                  <c:v>1.9</c:v>
                </c:pt>
                <c:pt idx="292">
                  <c:v>-4</c:v>
                </c:pt>
                <c:pt idx="293">
                  <c:v>1.6</c:v>
                </c:pt>
                <c:pt idx="294">
                  <c:v>3</c:v>
                </c:pt>
                <c:pt idx="295">
                  <c:v>5.5</c:v>
                </c:pt>
                <c:pt idx="296">
                  <c:v>11.5</c:v>
                </c:pt>
                <c:pt idx="297">
                  <c:v>8.8</c:v>
                </c:pt>
                <c:pt idx="298">
                  <c:v>-0.3</c:v>
                </c:pt>
                <c:pt idx="299">
                  <c:v>3.5</c:v>
                </c:pt>
                <c:pt idx="300">
                  <c:v>-3</c:v>
                </c:pt>
                <c:pt idx="301">
                  <c:v>-3.6</c:v>
                </c:pt>
                <c:pt idx="302">
                  <c:v>11</c:v>
                </c:pt>
                <c:pt idx="303">
                  <c:v>8.3</c:v>
                </c:pt>
                <c:pt idx="304">
                  <c:v>5.4</c:v>
                </c:pt>
                <c:pt idx="305">
                  <c:v>2.3</c:v>
                </c:pt>
                <c:pt idx="306">
                  <c:v>11.1</c:v>
                </c:pt>
                <c:pt idx="307">
                  <c:v>11.2</c:v>
                </c:pt>
                <c:pt idx="308">
                  <c:v>8.1</c:v>
                </c:pt>
                <c:pt idx="309">
                  <c:v>-1.6</c:v>
                </c:pt>
                <c:pt idx="310">
                  <c:v>-2.6</c:v>
                </c:pt>
                <c:pt idx="311">
                  <c:v>6.2</c:v>
                </c:pt>
                <c:pt idx="312">
                  <c:v>8.1</c:v>
                </c:pt>
                <c:pt idx="313">
                  <c:v>7.3</c:v>
                </c:pt>
                <c:pt idx="314">
                  <c:v>3.1</c:v>
                </c:pt>
                <c:pt idx="315">
                  <c:v>8.9</c:v>
                </c:pt>
                <c:pt idx="316">
                  <c:v>8.6</c:v>
                </c:pt>
                <c:pt idx="317">
                  <c:v>3.1</c:v>
                </c:pt>
                <c:pt idx="318">
                  <c:v>6.7</c:v>
                </c:pt>
                <c:pt idx="319">
                  <c:v>4.5</c:v>
                </c:pt>
                <c:pt idx="320">
                  <c:v>5.2</c:v>
                </c:pt>
                <c:pt idx="321">
                  <c:v>5.6</c:v>
                </c:pt>
                <c:pt idx="322">
                  <c:v>2</c:v>
                </c:pt>
                <c:pt idx="323">
                  <c:v>0.1</c:v>
                </c:pt>
                <c:pt idx="324">
                  <c:v>5.9</c:v>
                </c:pt>
                <c:pt idx="325">
                  <c:v>8.6</c:v>
                </c:pt>
                <c:pt idx="326">
                  <c:v>-2.5</c:v>
                </c:pt>
                <c:pt idx="327">
                  <c:v>7.3</c:v>
                </c:pt>
                <c:pt idx="328">
                  <c:v>1.9</c:v>
                </c:pt>
                <c:pt idx="329">
                  <c:v>-0.4</c:v>
                </c:pt>
                <c:pt idx="330">
                  <c:v>7.4</c:v>
                </c:pt>
                <c:pt idx="331">
                  <c:v>-2.5</c:v>
                </c:pt>
                <c:pt idx="332">
                  <c:v>6.5</c:v>
                </c:pt>
                <c:pt idx="333">
                  <c:v>1.9</c:v>
                </c:pt>
                <c:pt idx="334">
                  <c:v>1.9</c:v>
                </c:pt>
                <c:pt idx="335">
                  <c:v>-4</c:v>
                </c:pt>
                <c:pt idx="336">
                  <c:v>4.3</c:v>
                </c:pt>
                <c:pt idx="337">
                  <c:v>1.3</c:v>
                </c:pt>
                <c:pt idx="338">
                  <c:v>-2.5</c:v>
                </c:pt>
                <c:pt idx="339">
                  <c:v>-3.4</c:v>
                </c:pt>
                <c:pt idx="340">
                  <c:v>-0.1</c:v>
                </c:pt>
                <c:pt idx="341">
                  <c:v>-2.8</c:v>
                </c:pt>
                <c:pt idx="342">
                  <c:v>-1.1</c:v>
                </c:pt>
                <c:pt idx="343">
                  <c:v>-5.7</c:v>
                </c:pt>
                <c:pt idx="344">
                  <c:v>-1.8</c:v>
                </c:pt>
                <c:pt idx="345">
                  <c:v>-2.9</c:v>
                </c:pt>
                <c:pt idx="346">
                  <c:v>-0.1</c:v>
                </c:pt>
                <c:pt idx="347">
                  <c:v>-1.7</c:v>
                </c:pt>
                <c:pt idx="348">
                  <c:v>-2.4</c:v>
                </c:pt>
                <c:pt idx="349">
                  <c:v>-0.5</c:v>
                </c:pt>
                <c:pt idx="350">
                  <c:v>-5.1</c:v>
                </c:pt>
                <c:pt idx="351">
                  <c:v>-6.4</c:v>
                </c:pt>
                <c:pt idx="352">
                  <c:v>-5.2</c:v>
                </c:pt>
                <c:pt idx="353">
                  <c:v>0.5</c:v>
                </c:pt>
                <c:pt idx="354">
                  <c:v>3.1</c:v>
                </c:pt>
                <c:pt idx="355">
                  <c:v>4</c:v>
                </c:pt>
                <c:pt idx="356">
                  <c:v>6.7</c:v>
                </c:pt>
                <c:pt idx="357">
                  <c:v>-1.5</c:v>
                </c:pt>
                <c:pt idx="358">
                  <c:v>7.5</c:v>
                </c:pt>
                <c:pt idx="359">
                  <c:v>7.7</c:v>
                </c:pt>
                <c:pt idx="360">
                  <c:v>4.1</c:v>
                </c:pt>
                <c:pt idx="361">
                  <c:v>6.8</c:v>
                </c:pt>
                <c:pt idx="362">
                  <c:v>3.2</c:v>
                </c:pt>
                <c:pt idx="363">
                  <c:v>-1.1</c:v>
                </c:pt>
                <c:pt idx="364">
                  <c:v>5.8</c:v>
                </c:pt>
              </c:numCache>
            </c:numRef>
          </c:val>
        </c:ser>
        <c:axId val="18545310"/>
        <c:axId val="32690063"/>
      </c:barChart>
      <c:catAx>
        <c:axId val="18545310"/>
        <c:scaling>
          <c:orientation val="minMax"/>
        </c:scaling>
        <c:axPos val="b"/>
        <c:delete val="0"/>
        <c:numFmt formatCode="General" sourceLinked="1"/>
        <c:majorTickMark val="out"/>
        <c:minorTickMark val="none"/>
        <c:tickLblPos val="nextTo"/>
        <c:crossAx val="32690063"/>
        <c:crosses val="autoZero"/>
        <c:auto val="1"/>
        <c:lblOffset val="100"/>
        <c:noMultiLvlLbl val="0"/>
      </c:catAx>
      <c:valAx>
        <c:axId val="32690063"/>
        <c:scaling>
          <c:orientation val="minMax"/>
        </c:scaling>
        <c:axPos val="l"/>
        <c:majorGridlines/>
        <c:delete val="0"/>
        <c:numFmt formatCode="General" sourceLinked="1"/>
        <c:majorTickMark val="out"/>
        <c:minorTickMark val="none"/>
        <c:tickLblPos val="nextTo"/>
        <c:crossAx val="1854531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Wind Average</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Data'!$M$9:$M$373</c:f>
              <c:numCache>
                <c:ptCount val="365"/>
                <c:pt idx="0">
                  <c:v>1.8</c:v>
                </c:pt>
                <c:pt idx="1">
                  <c:v>1.1</c:v>
                </c:pt>
                <c:pt idx="2">
                  <c:v>0</c:v>
                </c:pt>
                <c:pt idx="3">
                  <c:v>5.1</c:v>
                </c:pt>
                <c:pt idx="4">
                  <c:v>9.2</c:v>
                </c:pt>
                <c:pt idx="5">
                  <c:v>0.6</c:v>
                </c:pt>
                <c:pt idx="6">
                  <c:v>5.7</c:v>
                </c:pt>
                <c:pt idx="7">
                  <c:v>10.5</c:v>
                </c:pt>
                <c:pt idx="8">
                  <c:v>8.1</c:v>
                </c:pt>
                <c:pt idx="9">
                  <c:v>13.5</c:v>
                </c:pt>
                <c:pt idx="10">
                  <c:v>7.2</c:v>
                </c:pt>
                <c:pt idx="11">
                  <c:v>6.2</c:v>
                </c:pt>
                <c:pt idx="12">
                  <c:v>6.5</c:v>
                </c:pt>
                <c:pt idx="13">
                  <c:v>8</c:v>
                </c:pt>
                <c:pt idx="14">
                  <c:v>14</c:v>
                </c:pt>
                <c:pt idx="15">
                  <c:v>9.7</c:v>
                </c:pt>
                <c:pt idx="16">
                  <c:v>0.5</c:v>
                </c:pt>
                <c:pt idx="17">
                  <c:v>2.8</c:v>
                </c:pt>
                <c:pt idx="18">
                  <c:v>2.7</c:v>
                </c:pt>
                <c:pt idx="19">
                  <c:v>0</c:v>
                </c:pt>
                <c:pt idx="20">
                  <c:v>0.6</c:v>
                </c:pt>
                <c:pt idx="21">
                  <c:v>0.3</c:v>
                </c:pt>
                <c:pt idx="22">
                  <c:v>1.6</c:v>
                </c:pt>
                <c:pt idx="23">
                  <c:v>5.8</c:v>
                </c:pt>
                <c:pt idx="24">
                  <c:v>6.5</c:v>
                </c:pt>
                <c:pt idx="25">
                  <c:v>4.9</c:v>
                </c:pt>
                <c:pt idx="26">
                  <c:v>9.6</c:v>
                </c:pt>
                <c:pt idx="27">
                  <c:v>7.3</c:v>
                </c:pt>
                <c:pt idx="28">
                  <c:v>1.9</c:v>
                </c:pt>
                <c:pt idx="29">
                  <c:v>0.9</c:v>
                </c:pt>
                <c:pt idx="30">
                  <c:v>2</c:v>
                </c:pt>
                <c:pt idx="31">
                  <c:v>4.3</c:v>
                </c:pt>
                <c:pt idx="32">
                  <c:v>10</c:v>
                </c:pt>
                <c:pt idx="33">
                  <c:v>11.5</c:v>
                </c:pt>
                <c:pt idx="34">
                  <c:v>20.3</c:v>
                </c:pt>
                <c:pt idx="35">
                  <c:v>20</c:v>
                </c:pt>
                <c:pt idx="36">
                  <c:v>20.4</c:v>
                </c:pt>
                <c:pt idx="37">
                  <c:v>13.9</c:v>
                </c:pt>
                <c:pt idx="38">
                  <c:v>4.2</c:v>
                </c:pt>
                <c:pt idx="39">
                  <c:v>9.3</c:v>
                </c:pt>
                <c:pt idx="40">
                  <c:v>5</c:v>
                </c:pt>
                <c:pt idx="41">
                  <c:v>2</c:v>
                </c:pt>
                <c:pt idx="42">
                  <c:v>4</c:v>
                </c:pt>
                <c:pt idx="43">
                  <c:v>12.6</c:v>
                </c:pt>
                <c:pt idx="44">
                  <c:v>6.4</c:v>
                </c:pt>
                <c:pt idx="45">
                  <c:v>11.4</c:v>
                </c:pt>
                <c:pt idx="46">
                  <c:v>6.4</c:v>
                </c:pt>
                <c:pt idx="47">
                  <c:v>5</c:v>
                </c:pt>
                <c:pt idx="48">
                  <c:v>10</c:v>
                </c:pt>
                <c:pt idx="49">
                  <c:v>6.1</c:v>
                </c:pt>
                <c:pt idx="50">
                  <c:v>6.9</c:v>
                </c:pt>
                <c:pt idx="51">
                  <c:v>7.5</c:v>
                </c:pt>
                <c:pt idx="52">
                  <c:v>2.4</c:v>
                </c:pt>
                <c:pt idx="53">
                  <c:v>6.4</c:v>
                </c:pt>
                <c:pt idx="54">
                  <c:v>4.5</c:v>
                </c:pt>
                <c:pt idx="55">
                  <c:v>6.4</c:v>
                </c:pt>
                <c:pt idx="56">
                  <c:v>8.6</c:v>
                </c:pt>
                <c:pt idx="57">
                  <c:v>5.6</c:v>
                </c:pt>
                <c:pt idx="58">
                  <c:v>1.3</c:v>
                </c:pt>
                <c:pt idx="59">
                  <c:v>4.5</c:v>
                </c:pt>
                <c:pt idx="60">
                  <c:v>5.6</c:v>
                </c:pt>
                <c:pt idx="61">
                  <c:v>6</c:v>
                </c:pt>
                <c:pt idx="62">
                  <c:v>2.9</c:v>
                </c:pt>
                <c:pt idx="63">
                  <c:v>3.1</c:v>
                </c:pt>
                <c:pt idx="64">
                  <c:v>7</c:v>
                </c:pt>
                <c:pt idx="65">
                  <c:v>3.3</c:v>
                </c:pt>
                <c:pt idx="66">
                  <c:v>5.8</c:v>
                </c:pt>
                <c:pt idx="67">
                  <c:v>12</c:v>
                </c:pt>
                <c:pt idx="68">
                  <c:v>16.1</c:v>
                </c:pt>
                <c:pt idx="69">
                  <c:v>9.5</c:v>
                </c:pt>
                <c:pt idx="70">
                  <c:v>6.9</c:v>
                </c:pt>
                <c:pt idx="71">
                  <c:v>4.1</c:v>
                </c:pt>
                <c:pt idx="72">
                  <c:v>5</c:v>
                </c:pt>
                <c:pt idx="73">
                  <c:v>6.3</c:v>
                </c:pt>
                <c:pt idx="74">
                  <c:v>3.3</c:v>
                </c:pt>
                <c:pt idx="75">
                  <c:v>4</c:v>
                </c:pt>
                <c:pt idx="76">
                  <c:v>1.4</c:v>
                </c:pt>
                <c:pt idx="77">
                  <c:v>1.6</c:v>
                </c:pt>
                <c:pt idx="78">
                  <c:v>5.4</c:v>
                </c:pt>
                <c:pt idx="79">
                  <c:v>2.9</c:v>
                </c:pt>
                <c:pt idx="80">
                  <c:v>0.6</c:v>
                </c:pt>
                <c:pt idx="81">
                  <c:v>0.5</c:v>
                </c:pt>
                <c:pt idx="82">
                  <c:v>1.4</c:v>
                </c:pt>
                <c:pt idx="83">
                  <c:v>0.9</c:v>
                </c:pt>
                <c:pt idx="84">
                  <c:v>6.3</c:v>
                </c:pt>
                <c:pt idx="85">
                  <c:v>3.2</c:v>
                </c:pt>
                <c:pt idx="86">
                  <c:v>2.8</c:v>
                </c:pt>
                <c:pt idx="87">
                  <c:v>2.3</c:v>
                </c:pt>
                <c:pt idx="88">
                  <c:v>4.4</c:v>
                </c:pt>
                <c:pt idx="89">
                  <c:v>12.3</c:v>
                </c:pt>
                <c:pt idx="90">
                  <c:v>10.1</c:v>
                </c:pt>
                <c:pt idx="91">
                  <c:v>9</c:v>
                </c:pt>
                <c:pt idx="92">
                  <c:v>4.2</c:v>
                </c:pt>
                <c:pt idx="93">
                  <c:v>8.5</c:v>
                </c:pt>
                <c:pt idx="94">
                  <c:v>11.7</c:v>
                </c:pt>
                <c:pt idx="95">
                  <c:v>7.5</c:v>
                </c:pt>
                <c:pt idx="96">
                  <c:v>7.1</c:v>
                </c:pt>
                <c:pt idx="97">
                  <c:v>3</c:v>
                </c:pt>
                <c:pt idx="98">
                  <c:v>5.6</c:v>
                </c:pt>
                <c:pt idx="99">
                  <c:v>1.3</c:v>
                </c:pt>
                <c:pt idx="100">
                  <c:v>6.5</c:v>
                </c:pt>
                <c:pt idx="101">
                  <c:v>6.4</c:v>
                </c:pt>
                <c:pt idx="102">
                  <c:v>4.8</c:v>
                </c:pt>
                <c:pt idx="103">
                  <c:v>2.7</c:v>
                </c:pt>
                <c:pt idx="104">
                  <c:v>0.9</c:v>
                </c:pt>
                <c:pt idx="105">
                  <c:v>2</c:v>
                </c:pt>
                <c:pt idx="106">
                  <c:v>1.3</c:v>
                </c:pt>
                <c:pt idx="107">
                  <c:v>5.9</c:v>
                </c:pt>
                <c:pt idx="108">
                  <c:v>1.8</c:v>
                </c:pt>
                <c:pt idx="109">
                  <c:v>1.6</c:v>
                </c:pt>
                <c:pt idx="110">
                  <c:v>3.9</c:v>
                </c:pt>
                <c:pt idx="111">
                  <c:v>3.1</c:v>
                </c:pt>
                <c:pt idx="112">
                  <c:v>2.9</c:v>
                </c:pt>
                <c:pt idx="113">
                  <c:v>1.1</c:v>
                </c:pt>
                <c:pt idx="114">
                  <c:v>1.4</c:v>
                </c:pt>
                <c:pt idx="115">
                  <c:v>2.6</c:v>
                </c:pt>
                <c:pt idx="116">
                  <c:v>2.7</c:v>
                </c:pt>
                <c:pt idx="117">
                  <c:v>1.7</c:v>
                </c:pt>
                <c:pt idx="118">
                  <c:v>3.4</c:v>
                </c:pt>
                <c:pt idx="119">
                  <c:v>6.9</c:v>
                </c:pt>
                <c:pt idx="120">
                  <c:v>11</c:v>
                </c:pt>
                <c:pt idx="121">
                  <c:v>11.1</c:v>
                </c:pt>
                <c:pt idx="122">
                  <c:v>8</c:v>
                </c:pt>
                <c:pt idx="123">
                  <c:v>7.6</c:v>
                </c:pt>
                <c:pt idx="124">
                  <c:v>6.4</c:v>
                </c:pt>
                <c:pt idx="125">
                  <c:v>7.1</c:v>
                </c:pt>
                <c:pt idx="126">
                  <c:v>8.9</c:v>
                </c:pt>
                <c:pt idx="127">
                  <c:v>10.7</c:v>
                </c:pt>
                <c:pt idx="128">
                  <c:v>8.4</c:v>
                </c:pt>
                <c:pt idx="129">
                  <c:v>6.4</c:v>
                </c:pt>
                <c:pt idx="130">
                  <c:v>4.1</c:v>
                </c:pt>
                <c:pt idx="131">
                  <c:v>7.4</c:v>
                </c:pt>
                <c:pt idx="132">
                  <c:v>4.7</c:v>
                </c:pt>
                <c:pt idx="133">
                  <c:v>8.4</c:v>
                </c:pt>
                <c:pt idx="134">
                  <c:v>8.8</c:v>
                </c:pt>
                <c:pt idx="135">
                  <c:v>10.5</c:v>
                </c:pt>
                <c:pt idx="136">
                  <c:v>8.2</c:v>
                </c:pt>
                <c:pt idx="137">
                  <c:v>6.8</c:v>
                </c:pt>
                <c:pt idx="138">
                  <c:v>2.4</c:v>
                </c:pt>
                <c:pt idx="139">
                  <c:v>7</c:v>
                </c:pt>
                <c:pt idx="140">
                  <c:v>6.6</c:v>
                </c:pt>
                <c:pt idx="141">
                  <c:v>12.2</c:v>
                </c:pt>
                <c:pt idx="142">
                  <c:v>11</c:v>
                </c:pt>
                <c:pt idx="143">
                  <c:v>10.4</c:v>
                </c:pt>
                <c:pt idx="144">
                  <c:v>7.5</c:v>
                </c:pt>
                <c:pt idx="145">
                  <c:v>9.6</c:v>
                </c:pt>
                <c:pt idx="146">
                  <c:v>8.4</c:v>
                </c:pt>
                <c:pt idx="147">
                  <c:v>9.6</c:v>
                </c:pt>
                <c:pt idx="148">
                  <c:v>8.7</c:v>
                </c:pt>
                <c:pt idx="149">
                  <c:v>2.3</c:v>
                </c:pt>
                <c:pt idx="150">
                  <c:v>4.7</c:v>
                </c:pt>
                <c:pt idx="151">
                  <c:v>6.1</c:v>
                </c:pt>
                <c:pt idx="152">
                  <c:v>2.4</c:v>
                </c:pt>
                <c:pt idx="153">
                  <c:v>4.3</c:v>
                </c:pt>
                <c:pt idx="154">
                  <c:v>3.1</c:v>
                </c:pt>
                <c:pt idx="155">
                  <c:v>3.2</c:v>
                </c:pt>
                <c:pt idx="156">
                  <c:v>3.7</c:v>
                </c:pt>
                <c:pt idx="157">
                  <c:v>5.8</c:v>
                </c:pt>
                <c:pt idx="158">
                  <c:v>8.9</c:v>
                </c:pt>
                <c:pt idx="159">
                  <c:v>5.8</c:v>
                </c:pt>
                <c:pt idx="160">
                  <c:v>2.4</c:v>
                </c:pt>
                <c:pt idx="161">
                  <c:v>4.7</c:v>
                </c:pt>
                <c:pt idx="162">
                  <c:v>8.9</c:v>
                </c:pt>
                <c:pt idx="163">
                  <c:v>8.9</c:v>
                </c:pt>
                <c:pt idx="164">
                  <c:v>3.1</c:v>
                </c:pt>
                <c:pt idx="165">
                  <c:v>6.4</c:v>
                </c:pt>
                <c:pt idx="166">
                  <c:v>6.4</c:v>
                </c:pt>
                <c:pt idx="167">
                  <c:v>7.4</c:v>
                </c:pt>
                <c:pt idx="168">
                  <c:v>7.5</c:v>
                </c:pt>
                <c:pt idx="169">
                  <c:v>7.7</c:v>
                </c:pt>
                <c:pt idx="170">
                  <c:v>3.5</c:v>
                </c:pt>
                <c:pt idx="171">
                  <c:v>6.8</c:v>
                </c:pt>
                <c:pt idx="172">
                  <c:v>6.8</c:v>
                </c:pt>
                <c:pt idx="173">
                  <c:v>7.6</c:v>
                </c:pt>
                <c:pt idx="174">
                  <c:v>4.5</c:v>
                </c:pt>
                <c:pt idx="175">
                  <c:v>8.7</c:v>
                </c:pt>
                <c:pt idx="176">
                  <c:v>6.3</c:v>
                </c:pt>
                <c:pt idx="177">
                  <c:v>5.7</c:v>
                </c:pt>
                <c:pt idx="178">
                  <c:v>4.8</c:v>
                </c:pt>
                <c:pt idx="179">
                  <c:v>3.9</c:v>
                </c:pt>
                <c:pt idx="180">
                  <c:v>5</c:v>
                </c:pt>
                <c:pt idx="181">
                  <c:v>3.5</c:v>
                </c:pt>
                <c:pt idx="182">
                  <c:v>1.4</c:v>
                </c:pt>
                <c:pt idx="183">
                  <c:v>1.7</c:v>
                </c:pt>
                <c:pt idx="184">
                  <c:v>3.3</c:v>
                </c:pt>
                <c:pt idx="185">
                  <c:v>7.7</c:v>
                </c:pt>
                <c:pt idx="186">
                  <c:v>8</c:v>
                </c:pt>
                <c:pt idx="187">
                  <c:v>9.2</c:v>
                </c:pt>
                <c:pt idx="188">
                  <c:v>8.1</c:v>
                </c:pt>
                <c:pt idx="189">
                  <c:v>5.4</c:v>
                </c:pt>
                <c:pt idx="190">
                  <c:v>2.3</c:v>
                </c:pt>
                <c:pt idx="191">
                  <c:v>2.6</c:v>
                </c:pt>
                <c:pt idx="192">
                  <c:v>3.2</c:v>
                </c:pt>
                <c:pt idx="193">
                  <c:v>1.2</c:v>
                </c:pt>
                <c:pt idx="194">
                  <c:v>4.1</c:v>
                </c:pt>
                <c:pt idx="195">
                  <c:v>5.2</c:v>
                </c:pt>
                <c:pt idx="196">
                  <c:v>8.5</c:v>
                </c:pt>
                <c:pt idx="197">
                  <c:v>9.6</c:v>
                </c:pt>
                <c:pt idx="198">
                  <c:v>10.5</c:v>
                </c:pt>
                <c:pt idx="199">
                  <c:v>5.8</c:v>
                </c:pt>
                <c:pt idx="200">
                  <c:v>3.9</c:v>
                </c:pt>
                <c:pt idx="201">
                  <c:v>1.2</c:v>
                </c:pt>
                <c:pt idx="202">
                  <c:v>0.9</c:v>
                </c:pt>
                <c:pt idx="203">
                  <c:v>5.6</c:v>
                </c:pt>
                <c:pt idx="204">
                  <c:v>6.3</c:v>
                </c:pt>
                <c:pt idx="205">
                  <c:v>3</c:v>
                </c:pt>
                <c:pt idx="206">
                  <c:v>1.6</c:v>
                </c:pt>
                <c:pt idx="207">
                  <c:v>1.1</c:v>
                </c:pt>
                <c:pt idx="208">
                  <c:v>3.3</c:v>
                </c:pt>
                <c:pt idx="209">
                  <c:v>2.6</c:v>
                </c:pt>
                <c:pt idx="210">
                  <c:v>1.6</c:v>
                </c:pt>
                <c:pt idx="211">
                  <c:v>6.1</c:v>
                </c:pt>
                <c:pt idx="212">
                  <c:v>4.5</c:v>
                </c:pt>
                <c:pt idx="213">
                  <c:v>4.3</c:v>
                </c:pt>
                <c:pt idx="214">
                  <c:v>3.1</c:v>
                </c:pt>
                <c:pt idx="215">
                  <c:v>5</c:v>
                </c:pt>
                <c:pt idx="216">
                  <c:v>3.5</c:v>
                </c:pt>
                <c:pt idx="217">
                  <c:v>3</c:v>
                </c:pt>
                <c:pt idx="218">
                  <c:v>6.8</c:v>
                </c:pt>
                <c:pt idx="219">
                  <c:v>8.7</c:v>
                </c:pt>
                <c:pt idx="220">
                  <c:v>7.5</c:v>
                </c:pt>
                <c:pt idx="221">
                  <c:v>8.8</c:v>
                </c:pt>
                <c:pt idx="222">
                  <c:v>9.2</c:v>
                </c:pt>
                <c:pt idx="223">
                  <c:v>2.9</c:v>
                </c:pt>
                <c:pt idx="224">
                  <c:v>6.9</c:v>
                </c:pt>
                <c:pt idx="225">
                  <c:v>4.3</c:v>
                </c:pt>
                <c:pt idx="226">
                  <c:v>5.5</c:v>
                </c:pt>
                <c:pt idx="227">
                  <c:v>8.2</c:v>
                </c:pt>
                <c:pt idx="228">
                  <c:v>1</c:v>
                </c:pt>
                <c:pt idx="229">
                  <c:v>1.9</c:v>
                </c:pt>
                <c:pt idx="230">
                  <c:v>5.2</c:v>
                </c:pt>
                <c:pt idx="231">
                  <c:v>6.4</c:v>
                </c:pt>
                <c:pt idx="232">
                  <c:v>5</c:v>
                </c:pt>
                <c:pt idx="233">
                  <c:v>2.8</c:v>
                </c:pt>
                <c:pt idx="234">
                  <c:v>1.7</c:v>
                </c:pt>
                <c:pt idx="235">
                  <c:v>4.5</c:v>
                </c:pt>
                <c:pt idx="236">
                  <c:v>3.6</c:v>
                </c:pt>
                <c:pt idx="237">
                  <c:v>0.7</c:v>
                </c:pt>
                <c:pt idx="238">
                  <c:v>5.1</c:v>
                </c:pt>
                <c:pt idx="239">
                  <c:v>7.6</c:v>
                </c:pt>
                <c:pt idx="240">
                  <c:v>8.4</c:v>
                </c:pt>
                <c:pt idx="241">
                  <c:v>4.7</c:v>
                </c:pt>
                <c:pt idx="242">
                  <c:v>0.4</c:v>
                </c:pt>
                <c:pt idx="243">
                  <c:v>5.5</c:v>
                </c:pt>
                <c:pt idx="244">
                  <c:v>6.1</c:v>
                </c:pt>
                <c:pt idx="245">
                  <c:v>5.4</c:v>
                </c:pt>
                <c:pt idx="246">
                  <c:v>4</c:v>
                </c:pt>
                <c:pt idx="247">
                  <c:v>9.7</c:v>
                </c:pt>
                <c:pt idx="248">
                  <c:v>9.1</c:v>
                </c:pt>
                <c:pt idx="249">
                  <c:v>11.9</c:v>
                </c:pt>
                <c:pt idx="250">
                  <c:v>9.9</c:v>
                </c:pt>
                <c:pt idx="251">
                  <c:v>6.1</c:v>
                </c:pt>
                <c:pt idx="252">
                  <c:v>6</c:v>
                </c:pt>
                <c:pt idx="253">
                  <c:v>6</c:v>
                </c:pt>
                <c:pt idx="254">
                  <c:v>10</c:v>
                </c:pt>
                <c:pt idx="255">
                  <c:v>9.9</c:v>
                </c:pt>
                <c:pt idx="256">
                  <c:v>7</c:v>
                </c:pt>
                <c:pt idx="257">
                  <c:v>4</c:v>
                </c:pt>
                <c:pt idx="258">
                  <c:v>7</c:v>
                </c:pt>
                <c:pt idx="259">
                  <c:v>8.8</c:v>
                </c:pt>
                <c:pt idx="260">
                  <c:v>5.5</c:v>
                </c:pt>
                <c:pt idx="261">
                  <c:v>5.6</c:v>
                </c:pt>
                <c:pt idx="262">
                  <c:v>6</c:v>
                </c:pt>
                <c:pt idx="263">
                  <c:v>10</c:v>
                </c:pt>
                <c:pt idx="264">
                  <c:v>5.8</c:v>
                </c:pt>
                <c:pt idx="265">
                  <c:v>3.9</c:v>
                </c:pt>
                <c:pt idx="266">
                  <c:v>5.8</c:v>
                </c:pt>
                <c:pt idx="267">
                  <c:v>7.6</c:v>
                </c:pt>
                <c:pt idx="268">
                  <c:v>3.9</c:v>
                </c:pt>
                <c:pt idx="269">
                  <c:v>3.6</c:v>
                </c:pt>
                <c:pt idx="270">
                  <c:v>7.4</c:v>
                </c:pt>
                <c:pt idx="271">
                  <c:v>4.6</c:v>
                </c:pt>
                <c:pt idx="272">
                  <c:v>5.2</c:v>
                </c:pt>
                <c:pt idx="273">
                  <c:v>3.1</c:v>
                </c:pt>
                <c:pt idx="274">
                  <c:v>2.4</c:v>
                </c:pt>
                <c:pt idx="275">
                  <c:v>7.2</c:v>
                </c:pt>
                <c:pt idx="276">
                  <c:v>9.5</c:v>
                </c:pt>
                <c:pt idx="277">
                  <c:v>13.1</c:v>
                </c:pt>
                <c:pt idx="278">
                  <c:v>11.3</c:v>
                </c:pt>
                <c:pt idx="279">
                  <c:v>2.5</c:v>
                </c:pt>
                <c:pt idx="280">
                  <c:v>0.2</c:v>
                </c:pt>
                <c:pt idx="281">
                  <c:v>0.6</c:v>
                </c:pt>
                <c:pt idx="282">
                  <c:v>11</c:v>
                </c:pt>
                <c:pt idx="283">
                  <c:v>10.3</c:v>
                </c:pt>
                <c:pt idx="284">
                  <c:v>3.6</c:v>
                </c:pt>
                <c:pt idx="285">
                  <c:v>0.2</c:v>
                </c:pt>
                <c:pt idx="286">
                  <c:v>3.7</c:v>
                </c:pt>
                <c:pt idx="287">
                  <c:v>0.8</c:v>
                </c:pt>
                <c:pt idx="288">
                  <c:v>0.1</c:v>
                </c:pt>
                <c:pt idx="289">
                  <c:v>3.7</c:v>
                </c:pt>
                <c:pt idx="290">
                  <c:v>5.4</c:v>
                </c:pt>
                <c:pt idx="291">
                  <c:v>0.8</c:v>
                </c:pt>
                <c:pt idx="292">
                  <c:v>0.2</c:v>
                </c:pt>
                <c:pt idx="293">
                  <c:v>1.7</c:v>
                </c:pt>
                <c:pt idx="294">
                  <c:v>6.4</c:v>
                </c:pt>
                <c:pt idx="295">
                  <c:v>11.3</c:v>
                </c:pt>
                <c:pt idx="296">
                  <c:v>15.9</c:v>
                </c:pt>
                <c:pt idx="297">
                  <c:v>4.8</c:v>
                </c:pt>
                <c:pt idx="298">
                  <c:v>1.9</c:v>
                </c:pt>
                <c:pt idx="299">
                  <c:v>3.2</c:v>
                </c:pt>
                <c:pt idx="300">
                  <c:v>0.2</c:v>
                </c:pt>
                <c:pt idx="301">
                  <c:v>3</c:v>
                </c:pt>
                <c:pt idx="302">
                  <c:v>1.2</c:v>
                </c:pt>
                <c:pt idx="303">
                  <c:v>7.4</c:v>
                </c:pt>
                <c:pt idx="304">
                  <c:v>1.6</c:v>
                </c:pt>
                <c:pt idx="305">
                  <c:v>10.3</c:v>
                </c:pt>
                <c:pt idx="306">
                  <c:v>6.5</c:v>
                </c:pt>
                <c:pt idx="307">
                  <c:v>0.8</c:v>
                </c:pt>
                <c:pt idx="308">
                  <c:v>0.1</c:v>
                </c:pt>
                <c:pt idx="309">
                  <c:v>0.1</c:v>
                </c:pt>
                <c:pt idx="310">
                  <c:v>0.1</c:v>
                </c:pt>
                <c:pt idx="311">
                  <c:v>4.5</c:v>
                </c:pt>
                <c:pt idx="312">
                  <c:v>6.5</c:v>
                </c:pt>
                <c:pt idx="313">
                  <c:v>4.7</c:v>
                </c:pt>
                <c:pt idx="314">
                  <c:v>7.5</c:v>
                </c:pt>
                <c:pt idx="315">
                  <c:v>2.1</c:v>
                </c:pt>
                <c:pt idx="316">
                  <c:v>6.4</c:v>
                </c:pt>
                <c:pt idx="317">
                  <c:v>4.8</c:v>
                </c:pt>
                <c:pt idx="318">
                  <c:v>5.2</c:v>
                </c:pt>
                <c:pt idx="319">
                  <c:v>3.4</c:v>
                </c:pt>
                <c:pt idx="320">
                  <c:v>2.7</c:v>
                </c:pt>
                <c:pt idx="321">
                  <c:v>5.6</c:v>
                </c:pt>
                <c:pt idx="322">
                  <c:v>2.1</c:v>
                </c:pt>
                <c:pt idx="323">
                  <c:v>0.1</c:v>
                </c:pt>
                <c:pt idx="324">
                  <c:v>2.2</c:v>
                </c:pt>
                <c:pt idx="325">
                  <c:v>0.3</c:v>
                </c:pt>
                <c:pt idx="326">
                  <c:v>0.8</c:v>
                </c:pt>
                <c:pt idx="327">
                  <c:v>4.8</c:v>
                </c:pt>
                <c:pt idx="328">
                  <c:v>4.6</c:v>
                </c:pt>
                <c:pt idx="329">
                  <c:v>5.7</c:v>
                </c:pt>
                <c:pt idx="330">
                  <c:v>7.8</c:v>
                </c:pt>
                <c:pt idx="331">
                  <c:v>3.5</c:v>
                </c:pt>
                <c:pt idx="332">
                  <c:v>8.6</c:v>
                </c:pt>
                <c:pt idx="333">
                  <c:v>5.8</c:v>
                </c:pt>
                <c:pt idx="334">
                  <c:v>1.8</c:v>
                </c:pt>
                <c:pt idx="335">
                  <c:v>2.5</c:v>
                </c:pt>
                <c:pt idx="336">
                  <c:v>6.7</c:v>
                </c:pt>
                <c:pt idx="337">
                  <c:v>5.3</c:v>
                </c:pt>
                <c:pt idx="338">
                  <c:v>3.3</c:v>
                </c:pt>
                <c:pt idx="339">
                  <c:v>2.1</c:v>
                </c:pt>
                <c:pt idx="340">
                  <c:v>8</c:v>
                </c:pt>
                <c:pt idx="341">
                  <c:v>9.5</c:v>
                </c:pt>
                <c:pt idx="342">
                  <c:v>4.2</c:v>
                </c:pt>
                <c:pt idx="343">
                  <c:v>0.3</c:v>
                </c:pt>
                <c:pt idx="344">
                  <c:v>3</c:v>
                </c:pt>
                <c:pt idx="345">
                  <c:v>5.9</c:v>
                </c:pt>
                <c:pt idx="346">
                  <c:v>8.3</c:v>
                </c:pt>
                <c:pt idx="347">
                  <c:v>3</c:v>
                </c:pt>
                <c:pt idx="348">
                  <c:v>2.7</c:v>
                </c:pt>
                <c:pt idx="349">
                  <c:v>0.9</c:v>
                </c:pt>
                <c:pt idx="350">
                  <c:v>0.8</c:v>
                </c:pt>
                <c:pt idx="351">
                  <c:v>0.2</c:v>
                </c:pt>
                <c:pt idx="352">
                  <c:v>0.4</c:v>
                </c:pt>
                <c:pt idx="353">
                  <c:v>1.7</c:v>
                </c:pt>
                <c:pt idx="354">
                  <c:v>0.3</c:v>
                </c:pt>
                <c:pt idx="355">
                  <c:v>4.7</c:v>
                </c:pt>
                <c:pt idx="356">
                  <c:v>6.1</c:v>
                </c:pt>
                <c:pt idx="357">
                  <c:v>5.9</c:v>
                </c:pt>
                <c:pt idx="358">
                  <c:v>7.9</c:v>
                </c:pt>
                <c:pt idx="359">
                  <c:v>9</c:v>
                </c:pt>
                <c:pt idx="360">
                  <c:v>2.5</c:v>
                </c:pt>
                <c:pt idx="361">
                  <c:v>10.2</c:v>
                </c:pt>
                <c:pt idx="362">
                  <c:v>10.4</c:v>
                </c:pt>
                <c:pt idx="363">
                  <c:v>0.8</c:v>
                </c:pt>
                <c:pt idx="364">
                  <c:v>3.5</c:v>
                </c:pt>
              </c:numCache>
            </c:numRef>
          </c:val>
        </c:ser>
        <c:axId val="25775112"/>
        <c:axId val="30649417"/>
      </c:barChart>
      <c:catAx>
        <c:axId val="25775112"/>
        <c:scaling>
          <c:orientation val="minMax"/>
        </c:scaling>
        <c:axPos val="b"/>
        <c:delete val="0"/>
        <c:numFmt formatCode="General" sourceLinked="1"/>
        <c:majorTickMark val="out"/>
        <c:minorTickMark val="none"/>
        <c:tickLblPos val="nextTo"/>
        <c:crossAx val="30649417"/>
        <c:crosses val="autoZero"/>
        <c:auto val="1"/>
        <c:lblOffset val="100"/>
        <c:noMultiLvlLbl val="0"/>
      </c:catAx>
      <c:valAx>
        <c:axId val="30649417"/>
        <c:scaling>
          <c:orientation val="minMax"/>
        </c:scaling>
        <c:axPos val="l"/>
        <c:majorGridlines/>
        <c:delete val="0"/>
        <c:numFmt formatCode="General" sourceLinked="1"/>
        <c:majorTickMark val="out"/>
        <c:minorTickMark val="none"/>
        <c:tickLblPos val="nextTo"/>
        <c:crossAx val="2577511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Wind Gusts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Data'!$N$9:$N$373</c:f>
              <c:numCache>
                <c:ptCount val="365"/>
                <c:pt idx="0">
                  <c:v>17.3</c:v>
                </c:pt>
                <c:pt idx="1">
                  <c:v>14.4</c:v>
                </c:pt>
                <c:pt idx="2">
                  <c:v>8.1</c:v>
                </c:pt>
                <c:pt idx="3">
                  <c:v>23.2</c:v>
                </c:pt>
                <c:pt idx="4">
                  <c:v>38.3</c:v>
                </c:pt>
                <c:pt idx="5">
                  <c:v>12.5</c:v>
                </c:pt>
                <c:pt idx="6">
                  <c:v>22.5</c:v>
                </c:pt>
                <c:pt idx="7">
                  <c:v>31.7</c:v>
                </c:pt>
                <c:pt idx="8">
                  <c:v>25.4</c:v>
                </c:pt>
                <c:pt idx="9">
                  <c:v>37.6</c:v>
                </c:pt>
                <c:pt idx="10">
                  <c:v>39.1</c:v>
                </c:pt>
                <c:pt idx="11">
                  <c:v>20.2</c:v>
                </c:pt>
                <c:pt idx="12">
                  <c:v>26.2</c:v>
                </c:pt>
                <c:pt idx="13">
                  <c:v>26.2</c:v>
                </c:pt>
                <c:pt idx="14">
                  <c:v>39.8</c:v>
                </c:pt>
                <c:pt idx="15">
                  <c:v>33.2</c:v>
                </c:pt>
                <c:pt idx="16">
                  <c:v>10.3</c:v>
                </c:pt>
                <c:pt idx="17">
                  <c:v>20.3</c:v>
                </c:pt>
                <c:pt idx="18">
                  <c:v>17.3</c:v>
                </c:pt>
                <c:pt idx="19">
                  <c:v>5.2</c:v>
                </c:pt>
                <c:pt idx="20">
                  <c:v>12.5</c:v>
                </c:pt>
                <c:pt idx="21">
                  <c:v>13.3</c:v>
                </c:pt>
                <c:pt idx="22">
                  <c:v>15.9</c:v>
                </c:pt>
                <c:pt idx="23">
                  <c:v>21.8</c:v>
                </c:pt>
                <c:pt idx="24">
                  <c:v>28</c:v>
                </c:pt>
                <c:pt idx="25">
                  <c:v>26.2</c:v>
                </c:pt>
                <c:pt idx="26">
                  <c:v>32.4</c:v>
                </c:pt>
                <c:pt idx="27">
                  <c:v>24.7</c:v>
                </c:pt>
                <c:pt idx="28">
                  <c:v>20.3</c:v>
                </c:pt>
                <c:pt idx="29">
                  <c:v>17.3</c:v>
                </c:pt>
                <c:pt idx="30">
                  <c:v>13.3</c:v>
                </c:pt>
                <c:pt idx="31">
                  <c:v>18.1</c:v>
                </c:pt>
                <c:pt idx="32">
                  <c:v>28.8</c:v>
                </c:pt>
                <c:pt idx="33">
                  <c:v>55</c:v>
                </c:pt>
                <c:pt idx="34">
                  <c:v>46.8</c:v>
                </c:pt>
                <c:pt idx="35">
                  <c:v>45.3</c:v>
                </c:pt>
                <c:pt idx="36">
                  <c:v>47.6</c:v>
                </c:pt>
                <c:pt idx="37">
                  <c:v>56.8</c:v>
                </c:pt>
                <c:pt idx="38">
                  <c:v>17.3</c:v>
                </c:pt>
                <c:pt idx="39">
                  <c:v>25.4</c:v>
                </c:pt>
                <c:pt idx="40">
                  <c:v>18.1</c:v>
                </c:pt>
                <c:pt idx="41">
                  <c:v>14.4</c:v>
                </c:pt>
                <c:pt idx="42">
                  <c:v>18.1</c:v>
                </c:pt>
                <c:pt idx="43">
                  <c:v>47.5</c:v>
                </c:pt>
                <c:pt idx="44">
                  <c:v>26.8</c:v>
                </c:pt>
                <c:pt idx="45">
                  <c:v>27.9</c:v>
                </c:pt>
                <c:pt idx="46">
                  <c:v>18.9</c:v>
                </c:pt>
                <c:pt idx="47">
                  <c:v>16.8</c:v>
                </c:pt>
                <c:pt idx="48">
                  <c:v>24.7</c:v>
                </c:pt>
                <c:pt idx="49">
                  <c:v>31.5</c:v>
                </c:pt>
                <c:pt idx="50">
                  <c:v>18.9</c:v>
                </c:pt>
                <c:pt idx="51">
                  <c:v>20.4</c:v>
                </c:pt>
                <c:pt idx="52">
                  <c:v>13.9</c:v>
                </c:pt>
                <c:pt idx="53">
                  <c:v>20.4</c:v>
                </c:pt>
                <c:pt idx="54">
                  <c:v>23.2</c:v>
                </c:pt>
                <c:pt idx="55">
                  <c:v>27.2</c:v>
                </c:pt>
                <c:pt idx="56">
                  <c:v>32.9</c:v>
                </c:pt>
                <c:pt idx="57">
                  <c:v>26.3</c:v>
                </c:pt>
                <c:pt idx="58">
                  <c:v>15.6</c:v>
                </c:pt>
                <c:pt idx="59">
                  <c:v>17</c:v>
                </c:pt>
                <c:pt idx="60">
                  <c:v>18.4</c:v>
                </c:pt>
                <c:pt idx="61">
                  <c:v>18.4</c:v>
                </c:pt>
                <c:pt idx="62">
                  <c:v>14.9</c:v>
                </c:pt>
                <c:pt idx="63">
                  <c:v>19.7</c:v>
                </c:pt>
                <c:pt idx="64">
                  <c:v>20.4</c:v>
                </c:pt>
                <c:pt idx="65">
                  <c:v>13.5</c:v>
                </c:pt>
                <c:pt idx="66">
                  <c:v>23.2</c:v>
                </c:pt>
                <c:pt idx="67">
                  <c:v>33.9</c:v>
                </c:pt>
                <c:pt idx="68">
                  <c:v>48.8</c:v>
                </c:pt>
                <c:pt idx="69">
                  <c:v>27.7</c:v>
                </c:pt>
                <c:pt idx="70">
                  <c:v>23.2</c:v>
                </c:pt>
                <c:pt idx="71">
                  <c:v>19.7</c:v>
                </c:pt>
                <c:pt idx="72">
                  <c:v>26</c:v>
                </c:pt>
                <c:pt idx="73">
                  <c:v>23.2</c:v>
                </c:pt>
                <c:pt idx="74">
                  <c:v>16.3</c:v>
                </c:pt>
                <c:pt idx="75">
                  <c:v>20.4</c:v>
                </c:pt>
                <c:pt idx="76">
                  <c:v>16.3</c:v>
                </c:pt>
                <c:pt idx="77">
                  <c:v>14.9</c:v>
                </c:pt>
                <c:pt idx="78">
                  <c:v>18</c:v>
                </c:pt>
                <c:pt idx="79">
                  <c:v>16.3</c:v>
                </c:pt>
                <c:pt idx="80">
                  <c:v>12.8</c:v>
                </c:pt>
                <c:pt idx="81">
                  <c:v>12.8</c:v>
                </c:pt>
                <c:pt idx="82">
                  <c:v>15.6</c:v>
                </c:pt>
                <c:pt idx="83">
                  <c:v>11.8</c:v>
                </c:pt>
                <c:pt idx="84">
                  <c:v>19</c:v>
                </c:pt>
                <c:pt idx="85">
                  <c:v>18.4</c:v>
                </c:pt>
                <c:pt idx="86">
                  <c:v>16.3</c:v>
                </c:pt>
                <c:pt idx="87">
                  <c:v>12.8</c:v>
                </c:pt>
                <c:pt idx="88">
                  <c:v>19</c:v>
                </c:pt>
                <c:pt idx="89">
                  <c:v>40.5</c:v>
                </c:pt>
                <c:pt idx="90">
                  <c:v>29.8</c:v>
                </c:pt>
                <c:pt idx="91">
                  <c:v>29.1</c:v>
                </c:pt>
                <c:pt idx="92">
                  <c:v>20.4</c:v>
                </c:pt>
                <c:pt idx="93">
                  <c:v>33.9</c:v>
                </c:pt>
                <c:pt idx="94">
                  <c:v>30.5</c:v>
                </c:pt>
                <c:pt idx="95">
                  <c:v>23.2</c:v>
                </c:pt>
                <c:pt idx="96">
                  <c:v>20.4</c:v>
                </c:pt>
                <c:pt idx="97">
                  <c:v>16.3</c:v>
                </c:pt>
                <c:pt idx="98">
                  <c:v>23.2</c:v>
                </c:pt>
                <c:pt idx="99">
                  <c:v>14.9</c:v>
                </c:pt>
                <c:pt idx="100">
                  <c:v>30.5</c:v>
                </c:pt>
                <c:pt idx="101">
                  <c:v>30.5</c:v>
                </c:pt>
                <c:pt idx="102">
                  <c:v>26.3</c:v>
                </c:pt>
                <c:pt idx="103">
                  <c:v>16.3</c:v>
                </c:pt>
                <c:pt idx="104">
                  <c:v>11.1</c:v>
                </c:pt>
                <c:pt idx="105">
                  <c:v>14.9</c:v>
                </c:pt>
                <c:pt idx="106">
                  <c:v>10.4</c:v>
                </c:pt>
                <c:pt idx="107">
                  <c:v>23.2</c:v>
                </c:pt>
                <c:pt idx="108">
                  <c:v>14.2</c:v>
                </c:pt>
                <c:pt idx="109">
                  <c:v>14.2</c:v>
                </c:pt>
                <c:pt idx="110">
                  <c:v>17</c:v>
                </c:pt>
                <c:pt idx="111">
                  <c:v>20.4</c:v>
                </c:pt>
                <c:pt idx="112">
                  <c:v>20.4</c:v>
                </c:pt>
                <c:pt idx="113">
                  <c:v>16.3</c:v>
                </c:pt>
                <c:pt idx="114">
                  <c:v>20.4</c:v>
                </c:pt>
                <c:pt idx="115">
                  <c:v>19.7</c:v>
                </c:pt>
                <c:pt idx="116">
                  <c:v>19.8</c:v>
                </c:pt>
                <c:pt idx="117">
                  <c:v>17.7</c:v>
                </c:pt>
                <c:pt idx="118">
                  <c:v>22.5</c:v>
                </c:pt>
                <c:pt idx="119">
                  <c:v>27.7</c:v>
                </c:pt>
                <c:pt idx="120">
                  <c:v>40.5</c:v>
                </c:pt>
                <c:pt idx="121">
                  <c:v>38.1</c:v>
                </c:pt>
                <c:pt idx="122">
                  <c:v>29.8</c:v>
                </c:pt>
                <c:pt idx="123">
                  <c:v>29.8</c:v>
                </c:pt>
                <c:pt idx="124">
                  <c:v>23.2</c:v>
                </c:pt>
                <c:pt idx="125">
                  <c:v>20.4</c:v>
                </c:pt>
                <c:pt idx="126">
                  <c:v>35.3</c:v>
                </c:pt>
                <c:pt idx="127">
                  <c:v>31</c:v>
                </c:pt>
                <c:pt idx="128">
                  <c:v>36</c:v>
                </c:pt>
                <c:pt idx="129">
                  <c:v>26</c:v>
                </c:pt>
                <c:pt idx="130">
                  <c:v>19</c:v>
                </c:pt>
                <c:pt idx="131">
                  <c:v>27</c:v>
                </c:pt>
                <c:pt idx="132">
                  <c:v>23.9</c:v>
                </c:pt>
                <c:pt idx="133">
                  <c:v>33.2</c:v>
                </c:pt>
                <c:pt idx="134">
                  <c:v>26</c:v>
                </c:pt>
                <c:pt idx="135">
                  <c:v>27</c:v>
                </c:pt>
                <c:pt idx="136">
                  <c:v>22.5</c:v>
                </c:pt>
                <c:pt idx="137">
                  <c:v>23.9</c:v>
                </c:pt>
                <c:pt idx="138">
                  <c:v>15.6</c:v>
                </c:pt>
                <c:pt idx="139">
                  <c:v>27</c:v>
                </c:pt>
                <c:pt idx="140">
                  <c:v>30.5</c:v>
                </c:pt>
                <c:pt idx="141">
                  <c:v>41.2</c:v>
                </c:pt>
                <c:pt idx="142">
                  <c:v>38.1</c:v>
                </c:pt>
                <c:pt idx="143">
                  <c:v>32.6</c:v>
                </c:pt>
                <c:pt idx="144">
                  <c:v>26.3</c:v>
                </c:pt>
                <c:pt idx="145">
                  <c:v>32.6</c:v>
                </c:pt>
                <c:pt idx="146">
                  <c:v>24.6</c:v>
                </c:pt>
                <c:pt idx="147">
                  <c:v>36.7</c:v>
                </c:pt>
                <c:pt idx="148">
                  <c:v>27</c:v>
                </c:pt>
                <c:pt idx="149">
                  <c:v>13.5</c:v>
                </c:pt>
                <c:pt idx="150">
                  <c:v>21.8</c:v>
                </c:pt>
                <c:pt idx="151">
                  <c:v>20.4</c:v>
                </c:pt>
                <c:pt idx="152">
                  <c:v>21.1</c:v>
                </c:pt>
                <c:pt idx="153">
                  <c:v>26</c:v>
                </c:pt>
                <c:pt idx="154">
                  <c:v>19</c:v>
                </c:pt>
                <c:pt idx="155">
                  <c:v>23.9</c:v>
                </c:pt>
                <c:pt idx="156">
                  <c:v>19.7</c:v>
                </c:pt>
                <c:pt idx="157">
                  <c:v>31.2</c:v>
                </c:pt>
                <c:pt idx="158">
                  <c:v>33.2</c:v>
                </c:pt>
                <c:pt idx="159">
                  <c:v>23.2</c:v>
                </c:pt>
                <c:pt idx="160">
                  <c:v>18.4</c:v>
                </c:pt>
                <c:pt idx="161">
                  <c:v>26.3</c:v>
                </c:pt>
                <c:pt idx="162">
                  <c:v>40.5</c:v>
                </c:pt>
                <c:pt idx="163">
                  <c:v>27.7</c:v>
                </c:pt>
                <c:pt idx="164">
                  <c:v>17</c:v>
                </c:pt>
                <c:pt idx="165">
                  <c:v>22.5</c:v>
                </c:pt>
                <c:pt idx="166">
                  <c:v>23.9</c:v>
                </c:pt>
                <c:pt idx="167">
                  <c:v>27</c:v>
                </c:pt>
                <c:pt idx="168">
                  <c:v>23.9</c:v>
                </c:pt>
                <c:pt idx="169">
                  <c:v>22.5</c:v>
                </c:pt>
                <c:pt idx="170">
                  <c:v>16.3</c:v>
                </c:pt>
                <c:pt idx="171">
                  <c:v>24</c:v>
                </c:pt>
                <c:pt idx="172">
                  <c:v>25.3</c:v>
                </c:pt>
                <c:pt idx="173">
                  <c:v>27.7</c:v>
                </c:pt>
                <c:pt idx="174">
                  <c:v>17</c:v>
                </c:pt>
                <c:pt idx="175">
                  <c:v>26.3</c:v>
                </c:pt>
                <c:pt idx="176">
                  <c:v>23.2</c:v>
                </c:pt>
                <c:pt idx="177">
                  <c:v>20.4</c:v>
                </c:pt>
                <c:pt idx="178">
                  <c:v>19.7</c:v>
                </c:pt>
                <c:pt idx="179">
                  <c:v>16.3</c:v>
                </c:pt>
                <c:pt idx="180">
                  <c:v>29.8</c:v>
                </c:pt>
                <c:pt idx="181">
                  <c:v>19.1</c:v>
                </c:pt>
                <c:pt idx="182">
                  <c:v>11.8</c:v>
                </c:pt>
                <c:pt idx="183">
                  <c:v>15.6</c:v>
                </c:pt>
                <c:pt idx="184">
                  <c:v>16.3</c:v>
                </c:pt>
                <c:pt idx="185">
                  <c:v>23.9</c:v>
                </c:pt>
                <c:pt idx="186">
                  <c:v>34.6</c:v>
                </c:pt>
                <c:pt idx="187">
                  <c:v>27.7</c:v>
                </c:pt>
                <c:pt idx="188">
                  <c:v>26.3</c:v>
                </c:pt>
                <c:pt idx="189">
                  <c:v>19.7</c:v>
                </c:pt>
                <c:pt idx="190">
                  <c:v>20.4</c:v>
                </c:pt>
                <c:pt idx="191">
                  <c:v>16.3</c:v>
                </c:pt>
                <c:pt idx="192">
                  <c:v>22.5</c:v>
                </c:pt>
                <c:pt idx="193">
                  <c:v>14.9</c:v>
                </c:pt>
                <c:pt idx="194">
                  <c:v>25.3</c:v>
                </c:pt>
                <c:pt idx="195">
                  <c:v>22.5</c:v>
                </c:pt>
                <c:pt idx="196">
                  <c:v>25.3</c:v>
                </c:pt>
                <c:pt idx="197">
                  <c:v>31.2</c:v>
                </c:pt>
                <c:pt idx="198">
                  <c:v>29.8</c:v>
                </c:pt>
                <c:pt idx="199">
                  <c:v>22.5</c:v>
                </c:pt>
                <c:pt idx="200">
                  <c:v>13.5</c:v>
                </c:pt>
                <c:pt idx="201">
                  <c:v>14.9</c:v>
                </c:pt>
                <c:pt idx="202">
                  <c:v>15.6</c:v>
                </c:pt>
                <c:pt idx="203">
                  <c:v>27</c:v>
                </c:pt>
                <c:pt idx="204">
                  <c:v>23.2</c:v>
                </c:pt>
                <c:pt idx="205">
                  <c:v>18.4</c:v>
                </c:pt>
                <c:pt idx="206">
                  <c:v>16.3</c:v>
                </c:pt>
                <c:pt idx="207">
                  <c:v>13.5</c:v>
                </c:pt>
                <c:pt idx="208">
                  <c:v>20.4</c:v>
                </c:pt>
                <c:pt idx="209">
                  <c:v>16.3</c:v>
                </c:pt>
                <c:pt idx="210">
                  <c:v>15.6</c:v>
                </c:pt>
                <c:pt idx="211">
                  <c:v>23.9</c:v>
                </c:pt>
                <c:pt idx="212">
                  <c:v>17</c:v>
                </c:pt>
                <c:pt idx="213">
                  <c:v>20.4</c:v>
                </c:pt>
                <c:pt idx="214">
                  <c:v>23.2</c:v>
                </c:pt>
                <c:pt idx="215">
                  <c:v>19.7</c:v>
                </c:pt>
                <c:pt idx="216">
                  <c:v>17</c:v>
                </c:pt>
                <c:pt idx="217">
                  <c:v>19.7</c:v>
                </c:pt>
                <c:pt idx="218">
                  <c:v>30.5</c:v>
                </c:pt>
                <c:pt idx="219">
                  <c:v>41.9</c:v>
                </c:pt>
                <c:pt idx="220">
                  <c:v>27</c:v>
                </c:pt>
                <c:pt idx="221">
                  <c:v>34.6</c:v>
                </c:pt>
                <c:pt idx="222">
                  <c:v>27</c:v>
                </c:pt>
                <c:pt idx="223">
                  <c:v>12.8</c:v>
                </c:pt>
                <c:pt idx="224">
                  <c:v>19.7</c:v>
                </c:pt>
                <c:pt idx="225">
                  <c:v>19.7</c:v>
                </c:pt>
                <c:pt idx="226">
                  <c:v>21.8</c:v>
                </c:pt>
                <c:pt idx="227">
                  <c:v>26.3</c:v>
                </c:pt>
                <c:pt idx="228">
                  <c:v>12.8</c:v>
                </c:pt>
                <c:pt idx="229">
                  <c:v>17</c:v>
                </c:pt>
                <c:pt idx="230">
                  <c:v>23.9</c:v>
                </c:pt>
                <c:pt idx="231">
                  <c:v>22.5</c:v>
                </c:pt>
                <c:pt idx="232">
                  <c:v>17</c:v>
                </c:pt>
                <c:pt idx="233">
                  <c:v>13.5</c:v>
                </c:pt>
                <c:pt idx="234">
                  <c:v>23.2</c:v>
                </c:pt>
                <c:pt idx="235">
                  <c:v>29.1</c:v>
                </c:pt>
                <c:pt idx="236">
                  <c:v>17</c:v>
                </c:pt>
                <c:pt idx="237">
                  <c:v>12.5</c:v>
                </c:pt>
                <c:pt idx="238">
                  <c:v>27</c:v>
                </c:pt>
                <c:pt idx="239">
                  <c:v>26.3</c:v>
                </c:pt>
                <c:pt idx="240">
                  <c:v>22.5</c:v>
                </c:pt>
                <c:pt idx="241">
                  <c:v>17</c:v>
                </c:pt>
                <c:pt idx="242">
                  <c:v>9</c:v>
                </c:pt>
                <c:pt idx="243">
                  <c:v>20.4</c:v>
                </c:pt>
                <c:pt idx="244">
                  <c:v>23.9</c:v>
                </c:pt>
                <c:pt idx="245">
                  <c:v>23.9</c:v>
                </c:pt>
                <c:pt idx="246">
                  <c:v>19.7</c:v>
                </c:pt>
                <c:pt idx="247">
                  <c:v>30.5</c:v>
                </c:pt>
                <c:pt idx="248">
                  <c:v>41</c:v>
                </c:pt>
                <c:pt idx="249">
                  <c:v>33</c:v>
                </c:pt>
                <c:pt idx="250">
                  <c:v>28</c:v>
                </c:pt>
                <c:pt idx="251">
                  <c:v>23</c:v>
                </c:pt>
                <c:pt idx="252">
                  <c:v>32</c:v>
                </c:pt>
                <c:pt idx="253">
                  <c:v>33</c:v>
                </c:pt>
                <c:pt idx="254">
                  <c:v>43</c:v>
                </c:pt>
                <c:pt idx="255">
                  <c:v>38</c:v>
                </c:pt>
                <c:pt idx="256">
                  <c:v>27</c:v>
                </c:pt>
                <c:pt idx="257">
                  <c:v>13</c:v>
                </c:pt>
                <c:pt idx="258">
                  <c:v>25</c:v>
                </c:pt>
                <c:pt idx="259">
                  <c:v>29</c:v>
                </c:pt>
                <c:pt idx="260">
                  <c:v>23</c:v>
                </c:pt>
                <c:pt idx="261">
                  <c:v>23</c:v>
                </c:pt>
                <c:pt idx="262">
                  <c:v>21</c:v>
                </c:pt>
                <c:pt idx="263">
                  <c:v>35</c:v>
                </c:pt>
                <c:pt idx="264">
                  <c:v>24</c:v>
                </c:pt>
                <c:pt idx="265">
                  <c:v>19</c:v>
                </c:pt>
                <c:pt idx="266">
                  <c:v>26.3</c:v>
                </c:pt>
                <c:pt idx="267">
                  <c:v>26</c:v>
                </c:pt>
                <c:pt idx="268">
                  <c:v>19.7</c:v>
                </c:pt>
                <c:pt idx="269">
                  <c:v>17</c:v>
                </c:pt>
                <c:pt idx="270">
                  <c:v>27</c:v>
                </c:pt>
                <c:pt idx="271">
                  <c:v>17</c:v>
                </c:pt>
                <c:pt idx="272">
                  <c:v>20.8</c:v>
                </c:pt>
                <c:pt idx="273">
                  <c:v>21.2</c:v>
                </c:pt>
                <c:pt idx="274">
                  <c:v>20.4</c:v>
                </c:pt>
                <c:pt idx="275">
                  <c:v>37.4</c:v>
                </c:pt>
                <c:pt idx="276">
                  <c:v>30.5</c:v>
                </c:pt>
                <c:pt idx="277">
                  <c:v>41.2</c:v>
                </c:pt>
                <c:pt idx="278">
                  <c:v>39</c:v>
                </c:pt>
                <c:pt idx="279">
                  <c:v>29.9</c:v>
                </c:pt>
                <c:pt idx="280">
                  <c:v>16.3</c:v>
                </c:pt>
                <c:pt idx="281">
                  <c:v>25.3</c:v>
                </c:pt>
                <c:pt idx="282">
                  <c:v>42.4</c:v>
                </c:pt>
                <c:pt idx="283">
                  <c:v>33.4</c:v>
                </c:pt>
                <c:pt idx="284">
                  <c:v>16.8</c:v>
                </c:pt>
                <c:pt idx="285">
                  <c:v>12.4</c:v>
                </c:pt>
                <c:pt idx="286">
                  <c:v>17</c:v>
                </c:pt>
                <c:pt idx="287">
                  <c:v>13.5</c:v>
                </c:pt>
                <c:pt idx="288">
                  <c:v>9</c:v>
                </c:pt>
                <c:pt idx="289">
                  <c:v>32</c:v>
                </c:pt>
                <c:pt idx="290">
                  <c:v>29.5</c:v>
                </c:pt>
                <c:pt idx="291">
                  <c:v>19.8</c:v>
                </c:pt>
                <c:pt idx="292">
                  <c:v>13.3</c:v>
                </c:pt>
                <c:pt idx="293">
                  <c:v>16.9</c:v>
                </c:pt>
                <c:pt idx="294">
                  <c:v>22.7</c:v>
                </c:pt>
                <c:pt idx="295">
                  <c:v>28.8</c:v>
                </c:pt>
                <c:pt idx="296">
                  <c:v>33.1</c:v>
                </c:pt>
                <c:pt idx="297">
                  <c:v>26.2</c:v>
                </c:pt>
                <c:pt idx="298">
                  <c:v>19.1</c:v>
                </c:pt>
                <c:pt idx="299">
                  <c:v>18.3</c:v>
                </c:pt>
                <c:pt idx="300">
                  <c:v>13</c:v>
                </c:pt>
                <c:pt idx="301">
                  <c:v>22.7</c:v>
                </c:pt>
                <c:pt idx="302">
                  <c:v>19.8</c:v>
                </c:pt>
                <c:pt idx="303">
                  <c:v>23.4</c:v>
                </c:pt>
                <c:pt idx="304">
                  <c:v>21.9</c:v>
                </c:pt>
                <c:pt idx="305">
                  <c:v>29.5</c:v>
                </c:pt>
                <c:pt idx="306">
                  <c:v>21.8</c:v>
                </c:pt>
                <c:pt idx="307">
                  <c:v>17</c:v>
                </c:pt>
                <c:pt idx="308">
                  <c:v>7.6</c:v>
                </c:pt>
                <c:pt idx="309">
                  <c:v>7.6</c:v>
                </c:pt>
                <c:pt idx="310">
                  <c:v>11.1</c:v>
                </c:pt>
                <c:pt idx="311">
                  <c:v>14.2</c:v>
                </c:pt>
                <c:pt idx="312">
                  <c:v>19</c:v>
                </c:pt>
                <c:pt idx="313">
                  <c:v>15.6</c:v>
                </c:pt>
                <c:pt idx="314">
                  <c:v>23.9</c:v>
                </c:pt>
                <c:pt idx="315">
                  <c:v>12.8</c:v>
                </c:pt>
                <c:pt idx="316">
                  <c:v>19.7</c:v>
                </c:pt>
                <c:pt idx="317">
                  <c:v>24.2</c:v>
                </c:pt>
                <c:pt idx="318">
                  <c:v>17</c:v>
                </c:pt>
                <c:pt idx="319">
                  <c:v>13.5</c:v>
                </c:pt>
                <c:pt idx="320">
                  <c:v>17</c:v>
                </c:pt>
                <c:pt idx="321">
                  <c:v>19.7</c:v>
                </c:pt>
                <c:pt idx="322">
                  <c:v>13.5</c:v>
                </c:pt>
                <c:pt idx="323">
                  <c:v>8.3</c:v>
                </c:pt>
                <c:pt idx="324">
                  <c:v>10.6</c:v>
                </c:pt>
                <c:pt idx="325">
                  <c:v>9.7</c:v>
                </c:pt>
                <c:pt idx="326">
                  <c:v>13.5</c:v>
                </c:pt>
                <c:pt idx="327">
                  <c:v>22.5</c:v>
                </c:pt>
                <c:pt idx="328">
                  <c:v>23.9</c:v>
                </c:pt>
                <c:pt idx="329">
                  <c:v>29.8</c:v>
                </c:pt>
                <c:pt idx="330">
                  <c:v>31.9</c:v>
                </c:pt>
                <c:pt idx="331">
                  <c:v>16.7</c:v>
                </c:pt>
                <c:pt idx="332">
                  <c:v>35.5</c:v>
                </c:pt>
                <c:pt idx="333">
                  <c:v>21</c:v>
                </c:pt>
                <c:pt idx="334">
                  <c:v>24.5</c:v>
                </c:pt>
                <c:pt idx="335">
                  <c:v>20.3</c:v>
                </c:pt>
                <c:pt idx="336">
                  <c:v>26.6</c:v>
                </c:pt>
                <c:pt idx="337">
                  <c:v>22.4</c:v>
                </c:pt>
                <c:pt idx="338">
                  <c:v>24.5</c:v>
                </c:pt>
                <c:pt idx="339">
                  <c:v>19.5</c:v>
                </c:pt>
                <c:pt idx="340">
                  <c:v>45.6</c:v>
                </c:pt>
                <c:pt idx="341">
                  <c:v>40.5</c:v>
                </c:pt>
                <c:pt idx="342">
                  <c:v>29.4</c:v>
                </c:pt>
                <c:pt idx="343">
                  <c:v>18.2</c:v>
                </c:pt>
                <c:pt idx="344">
                  <c:v>22</c:v>
                </c:pt>
                <c:pt idx="345">
                  <c:v>39.4</c:v>
                </c:pt>
                <c:pt idx="346">
                  <c:v>33.2</c:v>
                </c:pt>
                <c:pt idx="347">
                  <c:v>25.1</c:v>
                </c:pt>
                <c:pt idx="348">
                  <c:v>21.3</c:v>
                </c:pt>
                <c:pt idx="349">
                  <c:v>20.5</c:v>
                </c:pt>
                <c:pt idx="350">
                  <c:v>18.9</c:v>
                </c:pt>
                <c:pt idx="351">
                  <c:v>20</c:v>
                </c:pt>
                <c:pt idx="352">
                  <c:v>22</c:v>
                </c:pt>
                <c:pt idx="353">
                  <c:v>22</c:v>
                </c:pt>
                <c:pt idx="354">
                  <c:v>21.3</c:v>
                </c:pt>
                <c:pt idx="355">
                  <c:v>27.4</c:v>
                </c:pt>
                <c:pt idx="356">
                  <c:v>29</c:v>
                </c:pt>
                <c:pt idx="357">
                  <c:v>29.4</c:v>
                </c:pt>
                <c:pt idx="358">
                  <c:v>29.4</c:v>
                </c:pt>
                <c:pt idx="359">
                  <c:v>28.2</c:v>
                </c:pt>
                <c:pt idx="360">
                  <c:v>19.7</c:v>
                </c:pt>
                <c:pt idx="361">
                  <c:v>30.9</c:v>
                </c:pt>
                <c:pt idx="362">
                  <c:v>35.6</c:v>
                </c:pt>
                <c:pt idx="363">
                  <c:v>25.1</c:v>
                </c:pt>
                <c:pt idx="364">
                  <c:v>21.3</c:v>
                </c:pt>
              </c:numCache>
            </c:numRef>
          </c:val>
        </c:ser>
        <c:axId val="7409298"/>
        <c:axId val="66683683"/>
      </c:barChart>
      <c:catAx>
        <c:axId val="7409298"/>
        <c:scaling>
          <c:orientation val="minMax"/>
        </c:scaling>
        <c:axPos val="b"/>
        <c:delete val="0"/>
        <c:numFmt formatCode="General" sourceLinked="1"/>
        <c:majorTickMark val="out"/>
        <c:minorTickMark val="none"/>
        <c:tickLblPos val="nextTo"/>
        <c:crossAx val="66683683"/>
        <c:crosses val="autoZero"/>
        <c:auto val="1"/>
        <c:lblOffset val="100"/>
        <c:noMultiLvlLbl val="0"/>
      </c:catAx>
      <c:valAx>
        <c:axId val="66683683"/>
        <c:scaling>
          <c:orientation val="minMax"/>
        </c:scaling>
        <c:axPos val="l"/>
        <c:majorGridlines/>
        <c:delete val="0"/>
        <c:numFmt formatCode="General" sourceLinked="1"/>
        <c:majorTickMark val="out"/>
        <c:minorTickMark val="none"/>
        <c:tickLblPos val="nextTo"/>
        <c:crossAx val="740929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Rain mm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Data'!$P$9:$P$373</c:f>
              <c:numCache>
                <c:ptCount val="365"/>
                <c:pt idx="0">
                  <c:v>0.6</c:v>
                </c:pt>
                <c:pt idx="1">
                  <c:v>0</c:v>
                </c:pt>
                <c:pt idx="2">
                  <c:v>0.1</c:v>
                </c:pt>
                <c:pt idx="3">
                  <c:v>0.2</c:v>
                </c:pt>
                <c:pt idx="4">
                  <c:v>1.3</c:v>
                </c:pt>
                <c:pt idx="5">
                  <c:v>3.7</c:v>
                </c:pt>
                <c:pt idx="6">
                  <c:v>5.7</c:v>
                </c:pt>
                <c:pt idx="7">
                  <c:v>0</c:v>
                </c:pt>
                <c:pt idx="8">
                  <c:v>0</c:v>
                </c:pt>
                <c:pt idx="9">
                  <c:v>3</c:v>
                </c:pt>
                <c:pt idx="10">
                  <c:v>7</c:v>
                </c:pt>
                <c:pt idx="11">
                  <c:v>5.8</c:v>
                </c:pt>
                <c:pt idx="12">
                  <c:v>5</c:v>
                </c:pt>
                <c:pt idx="13">
                  <c:v>0.8</c:v>
                </c:pt>
                <c:pt idx="14">
                  <c:v>0</c:v>
                </c:pt>
                <c:pt idx="15">
                  <c:v>1.6</c:v>
                </c:pt>
                <c:pt idx="16">
                  <c:v>0</c:v>
                </c:pt>
                <c:pt idx="17">
                  <c:v>0</c:v>
                </c:pt>
                <c:pt idx="18">
                  <c:v>0</c:v>
                </c:pt>
                <c:pt idx="19">
                  <c:v>0</c:v>
                </c:pt>
                <c:pt idx="20">
                  <c:v>0.2</c:v>
                </c:pt>
                <c:pt idx="21">
                  <c:v>0</c:v>
                </c:pt>
                <c:pt idx="22">
                  <c:v>0</c:v>
                </c:pt>
                <c:pt idx="23">
                  <c:v>0.2</c:v>
                </c:pt>
                <c:pt idx="24">
                  <c:v>2.2</c:v>
                </c:pt>
                <c:pt idx="25">
                  <c:v>0.1</c:v>
                </c:pt>
                <c:pt idx="26">
                  <c:v>0</c:v>
                </c:pt>
                <c:pt idx="27">
                  <c:v>0</c:v>
                </c:pt>
                <c:pt idx="28">
                  <c:v>0</c:v>
                </c:pt>
                <c:pt idx="29">
                  <c:v>0</c:v>
                </c:pt>
                <c:pt idx="30">
                  <c:v>1.7</c:v>
                </c:pt>
                <c:pt idx="31">
                  <c:v>0</c:v>
                </c:pt>
                <c:pt idx="32">
                  <c:v>0.1</c:v>
                </c:pt>
                <c:pt idx="33">
                  <c:v>0</c:v>
                </c:pt>
                <c:pt idx="34">
                  <c:v>0</c:v>
                </c:pt>
                <c:pt idx="35">
                  <c:v>0.4</c:v>
                </c:pt>
                <c:pt idx="36">
                  <c:v>0</c:v>
                </c:pt>
                <c:pt idx="37">
                  <c:v>0</c:v>
                </c:pt>
                <c:pt idx="38">
                  <c:v>1.9</c:v>
                </c:pt>
                <c:pt idx="39">
                  <c:v>1</c:v>
                </c:pt>
                <c:pt idx="40">
                  <c:v>2</c:v>
                </c:pt>
                <c:pt idx="41">
                  <c:v>2.2</c:v>
                </c:pt>
                <c:pt idx="42">
                  <c:v>0.4</c:v>
                </c:pt>
                <c:pt idx="43">
                  <c:v>4.1</c:v>
                </c:pt>
                <c:pt idx="44">
                  <c:v>1.1</c:v>
                </c:pt>
                <c:pt idx="45">
                  <c:v>2.9</c:v>
                </c:pt>
                <c:pt idx="46">
                  <c:v>0</c:v>
                </c:pt>
                <c:pt idx="47">
                  <c:v>0</c:v>
                </c:pt>
                <c:pt idx="48">
                  <c:v>10.9</c:v>
                </c:pt>
                <c:pt idx="49">
                  <c:v>3.6</c:v>
                </c:pt>
                <c:pt idx="50">
                  <c:v>1.8</c:v>
                </c:pt>
                <c:pt idx="51">
                  <c:v>2.4</c:v>
                </c:pt>
                <c:pt idx="52">
                  <c:v>3.2</c:v>
                </c:pt>
                <c:pt idx="53">
                  <c:v>0.6</c:v>
                </c:pt>
                <c:pt idx="54">
                  <c:v>0</c:v>
                </c:pt>
                <c:pt idx="55">
                  <c:v>11.3</c:v>
                </c:pt>
                <c:pt idx="56">
                  <c:v>0.5</c:v>
                </c:pt>
                <c:pt idx="57">
                  <c:v>1.6</c:v>
                </c:pt>
                <c:pt idx="58">
                  <c:v>0.1</c:v>
                </c:pt>
                <c:pt idx="59">
                  <c:v>0</c:v>
                </c:pt>
                <c:pt idx="60">
                  <c:v>0</c:v>
                </c:pt>
                <c:pt idx="61">
                  <c:v>0.2</c:v>
                </c:pt>
                <c:pt idx="62">
                  <c:v>0</c:v>
                </c:pt>
                <c:pt idx="63">
                  <c:v>0.6</c:v>
                </c:pt>
                <c:pt idx="64">
                  <c:v>0</c:v>
                </c:pt>
                <c:pt idx="65">
                  <c:v>0</c:v>
                </c:pt>
                <c:pt idx="66">
                  <c:v>0.3</c:v>
                </c:pt>
                <c:pt idx="67">
                  <c:v>0.6</c:v>
                </c:pt>
                <c:pt idx="68">
                  <c:v>0</c:v>
                </c:pt>
                <c:pt idx="69">
                  <c:v>0</c:v>
                </c:pt>
                <c:pt idx="70">
                  <c:v>3.3</c:v>
                </c:pt>
                <c:pt idx="71">
                  <c:v>0.3</c:v>
                </c:pt>
                <c:pt idx="72">
                  <c:v>0</c:v>
                </c:pt>
                <c:pt idx="73">
                  <c:v>0</c:v>
                </c:pt>
                <c:pt idx="74">
                  <c:v>0.1</c:v>
                </c:pt>
                <c:pt idx="75">
                  <c:v>0</c:v>
                </c:pt>
                <c:pt idx="76">
                  <c:v>0</c:v>
                </c:pt>
                <c:pt idx="77">
                  <c:v>0</c:v>
                </c:pt>
                <c:pt idx="78">
                  <c:v>0</c:v>
                </c:pt>
                <c:pt idx="79">
                  <c:v>0</c:v>
                </c:pt>
                <c:pt idx="80">
                  <c:v>0</c:v>
                </c:pt>
                <c:pt idx="81">
                  <c:v>0</c:v>
                </c:pt>
                <c:pt idx="82">
                  <c:v>0</c:v>
                </c:pt>
                <c:pt idx="83">
                  <c:v>0</c:v>
                </c:pt>
                <c:pt idx="84">
                  <c:v>0</c:v>
                </c:pt>
                <c:pt idx="85">
                  <c:v>0</c:v>
                </c:pt>
                <c:pt idx="86">
                  <c:v>0</c:v>
                </c:pt>
                <c:pt idx="87">
                  <c:v>1.8</c:v>
                </c:pt>
                <c:pt idx="88">
                  <c:v>5.1</c:v>
                </c:pt>
                <c:pt idx="89">
                  <c:v>0</c:v>
                </c:pt>
                <c:pt idx="90">
                  <c:v>0.1</c:v>
                </c:pt>
                <c:pt idx="91">
                  <c:v>0</c:v>
                </c:pt>
                <c:pt idx="92">
                  <c:v>1.3</c:v>
                </c:pt>
                <c:pt idx="93">
                  <c:v>2.2</c:v>
                </c:pt>
                <c:pt idx="94">
                  <c:v>0</c:v>
                </c:pt>
                <c:pt idx="95">
                  <c:v>0</c:v>
                </c:pt>
                <c:pt idx="96">
                  <c:v>0</c:v>
                </c:pt>
                <c:pt idx="97">
                  <c:v>0</c:v>
                </c:pt>
                <c:pt idx="98">
                  <c:v>0</c:v>
                </c:pt>
                <c:pt idx="99">
                  <c:v>0</c:v>
                </c:pt>
                <c:pt idx="100">
                  <c:v>0.5</c:v>
                </c:pt>
                <c:pt idx="101">
                  <c:v>0</c:v>
                </c:pt>
                <c:pt idx="102">
                  <c:v>0.2</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1.2</c:v>
                </c:pt>
                <c:pt idx="126">
                  <c:v>16.7</c:v>
                </c:pt>
                <c:pt idx="127">
                  <c:v>0</c:v>
                </c:pt>
                <c:pt idx="128">
                  <c:v>1.1</c:v>
                </c:pt>
                <c:pt idx="129">
                  <c:v>0</c:v>
                </c:pt>
                <c:pt idx="130">
                  <c:v>0</c:v>
                </c:pt>
                <c:pt idx="131">
                  <c:v>0</c:v>
                </c:pt>
                <c:pt idx="132">
                  <c:v>1.9</c:v>
                </c:pt>
                <c:pt idx="133">
                  <c:v>0.6</c:v>
                </c:pt>
                <c:pt idx="134">
                  <c:v>0.2</c:v>
                </c:pt>
                <c:pt idx="135">
                  <c:v>0</c:v>
                </c:pt>
                <c:pt idx="136">
                  <c:v>0</c:v>
                </c:pt>
                <c:pt idx="137">
                  <c:v>1.4</c:v>
                </c:pt>
                <c:pt idx="138">
                  <c:v>0</c:v>
                </c:pt>
                <c:pt idx="139">
                  <c:v>0</c:v>
                </c:pt>
                <c:pt idx="140">
                  <c:v>4.6</c:v>
                </c:pt>
                <c:pt idx="141">
                  <c:v>0</c:v>
                </c:pt>
                <c:pt idx="142">
                  <c:v>3.9</c:v>
                </c:pt>
                <c:pt idx="143">
                  <c:v>0</c:v>
                </c:pt>
                <c:pt idx="144">
                  <c:v>1</c:v>
                </c:pt>
                <c:pt idx="145">
                  <c:v>2.6</c:v>
                </c:pt>
                <c:pt idx="146">
                  <c:v>0.3</c:v>
                </c:pt>
                <c:pt idx="147">
                  <c:v>0.8</c:v>
                </c:pt>
                <c:pt idx="148">
                  <c:v>10</c:v>
                </c:pt>
                <c:pt idx="149">
                  <c:v>9.6</c:v>
                </c:pt>
                <c:pt idx="150">
                  <c:v>0.3</c:v>
                </c:pt>
                <c:pt idx="151">
                  <c:v>0</c:v>
                </c:pt>
                <c:pt idx="152">
                  <c:v>0</c:v>
                </c:pt>
                <c:pt idx="153">
                  <c:v>0</c:v>
                </c:pt>
                <c:pt idx="154">
                  <c:v>0</c:v>
                </c:pt>
                <c:pt idx="155">
                  <c:v>0</c:v>
                </c:pt>
                <c:pt idx="156">
                  <c:v>0</c:v>
                </c:pt>
                <c:pt idx="157">
                  <c:v>2.8</c:v>
                </c:pt>
                <c:pt idx="158">
                  <c:v>0</c:v>
                </c:pt>
                <c:pt idx="159">
                  <c:v>0.2</c:v>
                </c:pt>
                <c:pt idx="160">
                  <c:v>0.1</c:v>
                </c:pt>
                <c:pt idx="161">
                  <c:v>0.4</c:v>
                </c:pt>
                <c:pt idx="162">
                  <c:v>19.2</c:v>
                </c:pt>
                <c:pt idx="163">
                  <c:v>0</c:v>
                </c:pt>
                <c:pt idx="164">
                  <c:v>0</c:v>
                </c:pt>
                <c:pt idx="165">
                  <c:v>0</c:v>
                </c:pt>
                <c:pt idx="166">
                  <c:v>0.2</c:v>
                </c:pt>
                <c:pt idx="167">
                  <c:v>3</c:v>
                </c:pt>
                <c:pt idx="168">
                  <c:v>2.3</c:v>
                </c:pt>
                <c:pt idx="169">
                  <c:v>0</c:v>
                </c:pt>
                <c:pt idx="170">
                  <c:v>7.5</c:v>
                </c:pt>
                <c:pt idx="171">
                  <c:v>0.2</c:v>
                </c:pt>
                <c:pt idx="172">
                  <c:v>1.9</c:v>
                </c:pt>
                <c:pt idx="173">
                  <c:v>0.1</c:v>
                </c:pt>
                <c:pt idx="174">
                  <c:v>9.7</c:v>
                </c:pt>
                <c:pt idx="175">
                  <c:v>0.4</c:v>
                </c:pt>
                <c:pt idx="176">
                  <c:v>0</c:v>
                </c:pt>
                <c:pt idx="177">
                  <c:v>1.1</c:v>
                </c:pt>
                <c:pt idx="178">
                  <c:v>0</c:v>
                </c:pt>
                <c:pt idx="179">
                  <c:v>0</c:v>
                </c:pt>
                <c:pt idx="180">
                  <c:v>0</c:v>
                </c:pt>
                <c:pt idx="181">
                  <c:v>0</c:v>
                </c:pt>
                <c:pt idx="182">
                  <c:v>0</c:v>
                </c:pt>
                <c:pt idx="183">
                  <c:v>0</c:v>
                </c:pt>
                <c:pt idx="184">
                  <c:v>0</c:v>
                </c:pt>
                <c:pt idx="185">
                  <c:v>2.6</c:v>
                </c:pt>
                <c:pt idx="186">
                  <c:v>7.5</c:v>
                </c:pt>
                <c:pt idx="187">
                  <c:v>4.1</c:v>
                </c:pt>
                <c:pt idx="188">
                  <c:v>5.1</c:v>
                </c:pt>
                <c:pt idx="189">
                  <c:v>0</c:v>
                </c:pt>
                <c:pt idx="190">
                  <c:v>0.7</c:v>
                </c:pt>
                <c:pt idx="191">
                  <c:v>0</c:v>
                </c:pt>
                <c:pt idx="192">
                  <c:v>0</c:v>
                </c:pt>
                <c:pt idx="193">
                  <c:v>0</c:v>
                </c:pt>
                <c:pt idx="194">
                  <c:v>0</c:v>
                </c:pt>
                <c:pt idx="195">
                  <c:v>8.8</c:v>
                </c:pt>
                <c:pt idx="196">
                  <c:v>5.7</c:v>
                </c:pt>
                <c:pt idx="197">
                  <c:v>2</c:v>
                </c:pt>
                <c:pt idx="198">
                  <c:v>2.2</c:v>
                </c:pt>
                <c:pt idx="199">
                  <c:v>0</c:v>
                </c:pt>
                <c:pt idx="200">
                  <c:v>0.7</c:v>
                </c:pt>
                <c:pt idx="201">
                  <c:v>0.2</c:v>
                </c:pt>
                <c:pt idx="202">
                  <c:v>4.3</c:v>
                </c:pt>
                <c:pt idx="203">
                  <c:v>0</c:v>
                </c:pt>
                <c:pt idx="204">
                  <c:v>0</c:v>
                </c:pt>
                <c:pt idx="205">
                  <c:v>0</c:v>
                </c:pt>
                <c:pt idx="206">
                  <c:v>0</c:v>
                </c:pt>
                <c:pt idx="207">
                  <c:v>0</c:v>
                </c:pt>
                <c:pt idx="208">
                  <c:v>0</c:v>
                </c:pt>
                <c:pt idx="209">
                  <c:v>0</c:v>
                </c:pt>
                <c:pt idx="210">
                  <c:v>0</c:v>
                </c:pt>
                <c:pt idx="211">
                  <c:v>0</c:v>
                </c:pt>
                <c:pt idx="212">
                  <c:v>0</c:v>
                </c:pt>
                <c:pt idx="213">
                  <c:v>0</c:v>
                </c:pt>
                <c:pt idx="214">
                  <c:v>0.4</c:v>
                </c:pt>
                <c:pt idx="215">
                  <c:v>3.6</c:v>
                </c:pt>
                <c:pt idx="216">
                  <c:v>0</c:v>
                </c:pt>
                <c:pt idx="217">
                  <c:v>1.9</c:v>
                </c:pt>
                <c:pt idx="218">
                  <c:v>4.3</c:v>
                </c:pt>
                <c:pt idx="219">
                  <c:v>0</c:v>
                </c:pt>
                <c:pt idx="220">
                  <c:v>0</c:v>
                </c:pt>
                <c:pt idx="221">
                  <c:v>1.7</c:v>
                </c:pt>
                <c:pt idx="222">
                  <c:v>0</c:v>
                </c:pt>
                <c:pt idx="223">
                  <c:v>1.3</c:v>
                </c:pt>
                <c:pt idx="224">
                  <c:v>0</c:v>
                </c:pt>
                <c:pt idx="225">
                  <c:v>0</c:v>
                </c:pt>
                <c:pt idx="226">
                  <c:v>1.2</c:v>
                </c:pt>
                <c:pt idx="227">
                  <c:v>0</c:v>
                </c:pt>
                <c:pt idx="228">
                  <c:v>0</c:v>
                </c:pt>
                <c:pt idx="229">
                  <c:v>0</c:v>
                </c:pt>
                <c:pt idx="230">
                  <c:v>0</c:v>
                </c:pt>
                <c:pt idx="231">
                  <c:v>0</c:v>
                </c:pt>
                <c:pt idx="232">
                  <c:v>0</c:v>
                </c:pt>
                <c:pt idx="233">
                  <c:v>0.5</c:v>
                </c:pt>
                <c:pt idx="234">
                  <c:v>0</c:v>
                </c:pt>
                <c:pt idx="235">
                  <c:v>22.5</c:v>
                </c:pt>
                <c:pt idx="236">
                  <c:v>1</c:v>
                </c:pt>
                <c:pt idx="237">
                  <c:v>8.6</c:v>
                </c:pt>
                <c:pt idx="238">
                  <c:v>5.1</c:v>
                </c:pt>
                <c:pt idx="239">
                  <c:v>0.3</c:v>
                </c:pt>
                <c:pt idx="240">
                  <c:v>0.5</c:v>
                </c:pt>
                <c:pt idx="241">
                  <c:v>0</c:v>
                </c:pt>
                <c:pt idx="242">
                  <c:v>0</c:v>
                </c:pt>
                <c:pt idx="243">
                  <c:v>0</c:v>
                </c:pt>
                <c:pt idx="244">
                  <c:v>0</c:v>
                </c:pt>
                <c:pt idx="245">
                  <c:v>3.8</c:v>
                </c:pt>
                <c:pt idx="246">
                  <c:v>0.9</c:v>
                </c:pt>
                <c:pt idx="247">
                  <c:v>1</c:v>
                </c:pt>
                <c:pt idx="248">
                  <c:v>0.2</c:v>
                </c:pt>
                <c:pt idx="249">
                  <c:v>0.6</c:v>
                </c:pt>
                <c:pt idx="250">
                  <c:v>0.2</c:v>
                </c:pt>
                <c:pt idx="251">
                  <c:v>0</c:v>
                </c:pt>
                <c:pt idx="252">
                  <c:v>10.4</c:v>
                </c:pt>
                <c:pt idx="253">
                  <c:v>2.1</c:v>
                </c:pt>
                <c:pt idx="254">
                  <c:v>0</c:v>
                </c:pt>
                <c:pt idx="255">
                  <c:v>0</c:v>
                </c:pt>
                <c:pt idx="256">
                  <c:v>0</c:v>
                </c:pt>
                <c:pt idx="257">
                  <c:v>0</c:v>
                </c:pt>
                <c:pt idx="258">
                  <c:v>4.3</c:v>
                </c:pt>
                <c:pt idx="259">
                  <c:v>1.1</c:v>
                </c:pt>
                <c:pt idx="260">
                  <c:v>0</c:v>
                </c:pt>
                <c:pt idx="261">
                  <c:v>0</c:v>
                </c:pt>
                <c:pt idx="262">
                  <c:v>3.1</c:v>
                </c:pt>
                <c:pt idx="263">
                  <c:v>0</c:v>
                </c:pt>
                <c:pt idx="264">
                  <c:v>0</c:v>
                </c:pt>
                <c:pt idx="265">
                  <c:v>0</c:v>
                </c:pt>
                <c:pt idx="266">
                  <c:v>1.9</c:v>
                </c:pt>
                <c:pt idx="267">
                  <c:v>3.6</c:v>
                </c:pt>
                <c:pt idx="268">
                  <c:v>0</c:v>
                </c:pt>
                <c:pt idx="269">
                  <c:v>0</c:v>
                </c:pt>
                <c:pt idx="270">
                  <c:v>0</c:v>
                </c:pt>
                <c:pt idx="271">
                  <c:v>0</c:v>
                </c:pt>
                <c:pt idx="272">
                  <c:v>0</c:v>
                </c:pt>
                <c:pt idx="273">
                  <c:v>0</c:v>
                </c:pt>
                <c:pt idx="274">
                  <c:v>0.4</c:v>
                </c:pt>
                <c:pt idx="275">
                  <c:v>0</c:v>
                </c:pt>
                <c:pt idx="276">
                  <c:v>0</c:v>
                </c:pt>
                <c:pt idx="277">
                  <c:v>6.7</c:v>
                </c:pt>
                <c:pt idx="278">
                  <c:v>7.8</c:v>
                </c:pt>
                <c:pt idx="279">
                  <c:v>0</c:v>
                </c:pt>
                <c:pt idx="280">
                  <c:v>0.7</c:v>
                </c:pt>
                <c:pt idx="281">
                  <c:v>0</c:v>
                </c:pt>
                <c:pt idx="282">
                  <c:v>0</c:v>
                </c:pt>
                <c:pt idx="283">
                  <c:v>0.1</c:v>
                </c:pt>
                <c:pt idx="284">
                  <c:v>0</c:v>
                </c:pt>
                <c:pt idx="285">
                  <c:v>0</c:v>
                </c:pt>
                <c:pt idx="286">
                  <c:v>0</c:v>
                </c:pt>
                <c:pt idx="287">
                  <c:v>0</c:v>
                </c:pt>
                <c:pt idx="288">
                  <c:v>0</c:v>
                </c:pt>
                <c:pt idx="289">
                  <c:v>4.3</c:v>
                </c:pt>
                <c:pt idx="290">
                  <c:v>0</c:v>
                </c:pt>
                <c:pt idx="291">
                  <c:v>0.2</c:v>
                </c:pt>
                <c:pt idx="292">
                  <c:v>0</c:v>
                </c:pt>
                <c:pt idx="293">
                  <c:v>0</c:v>
                </c:pt>
                <c:pt idx="294">
                  <c:v>0</c:v>
                </c:pt>
                <c:pt idx="295">
                  <c:v>0</c:v>
                </c:pt>
                <c:pt idx="296">
                  <c:v>1.2</c:v>
                </c:pt>
                <c:pt idx="297">
                  <c:v>2.6</c:v>
                </c:pt>
                <c:pt idx="298">
                  <c:v>2.9</c:v>
                </c:pt>
                <c:pt idx="299">
                  <c:v>4.6</c:v>
                </c:pt>
                <c:pt idx="300">
                  <c:v>0</c:v>
                </c:pt>
                <c:pt idx="301">
                  <c:v>6.6</c:v>
                </c:pt>
                <c:pt idx="302">
                  <c:v>0</c:v>
                </c:pt>
                <c:pt idx="303">
                  <c:v>5.4</c:v>
                </c:pt>
                <c:pt idx="304">
                  <c:v>0.1</c:v>
                </c:pt>
                <c:pt idx="305">
                  <c:v>8.4</c:v>
                </c:pt>
                <c:pt idx="306">
                  <c:v>2</c:v>
                </c:pt>
                <c:pt idx="307">
                  <c:v>8</c:v>
                </c:pt>
                <c:pt idx="308">
                  <c:v>0.1</c:v>
                </c:pt>
                <c:pt idx="309">
                  <c:v>0.2</c:v>
                </c:pt>
                <c:pt idx="310">
                  <c:v>1.4</c:v>
                </c:pt>
                <c:pt idx="311">
                  <c:v>0.8</c:v>
                </c:pt>
                <c:pt idx="312">
                  <c:v>0</c:v>
                </c:pt>
                <c:pt idx="313">
                  <c:v>0</c:v>
                </c:pt>
                <c:pt idx="314">
                  <c:v>2.2</c:v>
                </c:pt>
                <c:pt idx="315">
                  <c:v>0.1</c:v>
                </c:pt>
                <c:pt idx="316">
                  <c:v>0</c:v>
                </c:pt>
                <c:pt idx="317">
                  <c:v>0.1</c:v>
                </c:pt>
                <c:pt idx="318">
                  <c:v>0</c:v>
                </c:pt>
                <c:pt idx="319">
                  <c:v>0</c:v>
                </c:pt>
                <c:pt idx="320">
                  <c:v>0</c:v>
                </c:pt>
                <c:pt idx="321">
                  <c:v>0</c:v>
                </c:pt>
                <c:pt idx="322">
                  <c:v>0.2</c:v>
                </c:pt>
                <c:pt idx="323">
                  <c:v>0</c:v>
                </c:pt>
                <c:pt idx="324">
                  <c:v>2.6</c:v>
                </c:pt>
                <c:pt idx="325">
                  <c:v>0</c:v>
                </c:pt>
                <c:pt idx="326">
                  <c:v>0</c:v>
                </c:pt>
                <c:pt idx="327">
                  <c:v>1.8</c:v>
                </c:pt>
                <c:pt idx="328">
                  <c:v>0</c:v>
                </c:pt>
                <c:pt idx="329">
                  <c:v>1.6</c:v>
                </c:pt>
                <c:pt idx="330">
                  <c:v>0</c:v>
                </c:pt>
                <c:pt idx="331">
                  <c:v>0</c:v>
                </c:pt>
                <c:pt idx="332">
                  <c:v>1.1</c:v>
                </c:pt>
                <c:pt idx="333">
                  <c:v>4.8</c:v>
                </c:pt>
                <c:pt idx="334">
                  <c:v>0</c:v>
                </c:pt>
                <c:pt idx="335">
                  <c:v>0.9</c:v>
                </c:pt>
                <c:pt idx="336">
                  <c:v>0</c:v>
                </c:pt>
                <c:pt idx="337">
                  <c:v>1.8</c:v>
                </c:pt>
                <c:pt idx="338">
                  <c:v>0.2</c:v>
                </c:pt>
                <c:pt idx="339">
                  <c:v>8.8</c:v>
                </c:pt>
                <c:pt idx="340">
                  <c:v>0.5</c:v>
                </c:pt>
                <c:pt idx="341">
                  <c:v>4.8</c:v>
                </c:pt>
                <c:pt idx="342">
                  <c:v>1</c:v>
                </c:pt>
                <c:pt idx="343">
                  <c:v>0</c:v>
                </c:pt>
                <c:pt idx="344">
                  <c:v>9.8</c:v>
                </c:pt>
                <c:pt idx="345">
                  <c:v>8.3</c:v>
                </c:pt>
                <c:pt idx="346">
                  <c:v>0</c:v>
                </c:pt>
                <c:pt idx="347">
                  <c:v>2</c:v>
                </c:pt>
                <c:pt idx="348">
                  <c:v>0</c:v>
                </c:pt>
                <c:pt idx="349">
                  <c:v>0.7</c:v>
                </c:pt>
                <c:pt idx="350">
                  <c:v>10.7</c:v>
                </c:pt>
                <c:pt idx="351">
                  <c:v>0.8</c:v>
                </c:pt>
                <c:pt idx="352">
                  <c:v>6</c:v>
                </c:pt>
                <c:pt idx="353">
                  <c:v>3.8</c:v>
                </c:pt>
                <c:pt idx="354">
                  <c:v>0</c:v>
                </c:pt>
                <c:pt idx="355">
                  <c:v>0</c:v>
                </c:pt>
                <c:pt idx="356">
                  <c:v>10.9</c:v>
                </c:pt>
                <c:pt idx="357">
                  <c:v>0.3</c:v>
                </c:pt>
                <c:pt idx="358">
                  <c:v>0</c:v>
                </c:pt>
                <c:pt idx="359">
                  <c:v>0</c:v>
                </c:pt>
                <c:pt idx="360">
                  <c:v>0</c:v>
                </c:pt>
                <c:pt idx="361">
                  <c:v>2</c:v>
                </c:pt>
                <c:pt idx="362">
                  <c:v>5.2</c:v>
                </c:pt>
                <c:pt idx="363">
                  <c:v>7.8</c:v>
                </c:pt>
                <c:pt idx="364">
                  <c:v>0.1</c:v>
                </c:pt>
              </c:numCache>
            </c:numRef>
          </c:val>
        </c:ser>
        <c:axId val="63282236"/>
        <c:axId val="32669213"/>
      </c:barChart>
      <c:catAx>
        <c:axId val="63282236"/>
        <c:scaling>
          <c:orientation val="minMax"/>
        </c:scaling>
        <c:axPos val="b"/>
        <c:delete val="0"/>
        <c:numFmt formatCode="General" sourceLinked="1"/>
        <c:majorTickMark val="out"/>
        <c:minorTickMark val="none"/>
        <c:tickLblPos val="nextTo"/>
        <c:crossAx val="32669213"/>
        <c:crosses val="autoZero"/>
        <c:auto val="1"/>
        <c:lblOffset val="100"/>
        <c:noMultiLvlLbl val="0"/>
      </c:catAx>
      <c:valAx>
        <c:axId val="32669213"/>
        <c:scaling>
          <c:orientation val="minMax"/>
        </c:scaling>
        <c:axPos val="l"/>
        <c:majorGridlines/>
        <c:delete val="0"/>
        <c:numFmt formatCode="General" sourceLinked="1"/>
        <c:majorTickMark val="out"/>
        <c:minorTickMark val="none"/>
        <c:tickLblPos val="nextTo"/>
        <c:crossAx val="6328223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Snow cm</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Data'!$Q$9:$Q$373</c:f>
              <c:numCache>
                <c:ptCount val="365"/>
                <c:pt idx="0">
                  <c:v>0</c:v>
                </c:pt>
                <c:pt idx="1">
                  <c:v>0</c:v>
                </c:pt>
                <c:pt idx="2">
                  <c:v>0</c:v>
                </c:pt>
                <c:pt idx="3">
                  <c:v>0.1</c:v>
                </c:pt>
                <c:pt idx="4">
                  <c:v>0</c:v>
                </c:pt>
                <c:pt idx="5">
                  <c:v>0</c:v>
                </c:pt>
                <c:pt idx="6">
                  <c:v>0.3</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0.5</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er>
        <c:axId val="25587462"/>
        <c:axId val="28960567"/>
      </c:barChart>
      <c:catAx>
        <c:axId val="25587462"/>
        <c:scaling>
          <c:orientation val="minMax"/>
        </c:scaling>
        <c:axPos val="b"/>
        <c:delete val="0"/>
        <c:numFmt formatCode="General" sourceLinked="1"/>
        <c:majorTickMark val="out"/>
        <c:minorTickMark val="none"/>
        <c:tickLblPos val="nextTo"/>
        <c:crossAx val="28960567"/>
        <c:crosses val="autoZero"/>
        <c:auto val="1"/>
        <c:lblOffset val="100"/>
        <c:noMultiLvlLbl val="0"/>
      </c:catAx>
      <c:valAx>
        <c:axId val="28960567"/>
        <c:scaling>
          <c:orientation val="minMax"/>
        </c:scaling>
        <c:axPos val="l"/>
        <c:majorGridlines/>
        <c:delete val="0"/>
        <c:numFmt formatCode="General" sourceLinked="1"/>
        <c:majorTickMark val="out"/>
        <c:minorTickMark val="none"/>
        <c:tickLblPos val="nextTo"/>
        <c:crossAx val="2558746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Mean</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 Data'!$F$9:$F$373</c:f>
              <c:numCache>
                <c:ptCount val="365"/>
                <c:pt idx="0">
                  <c:v>5</c:v>
                </c:pt>
                <c:pt idx="1">
                  <c:v>1.2</c:v>
                </c:pt>
                <c:pt idx="2">
                  <c:v>0</c:v>
                </c:pt>
                <c:pt idx="3">
                  <c:v>0.5500000000000003</c:v>
                </c:pt>
                <c:pt idx="4">
                  <c:v>1.9500000000000002</c:v>
                </c:pt>
                <c:pt idx="5">
                  <c:v>0.6000000000000001</c:v>
                </c:pt>
                <c:pt idx="6">
                  <c:v>3.9</c:v>
                </c:pt>
                <c:pt idx="7">
                  <c:v>2.6500000000000004</c:v>
                </c:pt>
                <c:pt idx="8">
                  <c:v>3.45</c:v>
                </c:pt>
                <c:pt idx="9">
                  <c:v>3</c:v>
                </c:pt>
                <c:pt idx="10">
                  <c:v>5.5</c:v>
                </c:pt>
                <c:pt idx="11">
                  <c:v>5.6</c:v>
                </c:pt>
                <c:pt idx="12">
                  <c:v>9.8</c:v>
                </c:pt>
                <c:pt idx="13">
                  <c:v>9.95</c:v>
                </c:pt>
                <c:pt idx="14">
                  <c:v>8.5</c:v>
                </c:pt>
                <c:pt idx="15">
                  <c:v>10.8</c:v>
                </c:pt>
                <c:pt idx="16">
                  <c:v>5.5</c:v>
                </c:pt>
                <c:pt idx="17">
                  <c:v>3.4499999999999997</c:v>
                </c:pt>
                <c:pt idx="18">
                  <c:v>2.75</c:v>
                </c:pt>
                <c:pt idx="19">
                  <c:v>-1.5000000000000002</c:v>
                </c:pt>
                <c:pt idx="20">
                  <c:v>-1.7000000000000002</c:v>
                </c:pt>
                <c:pt idx="21">
                  <c:v>0.7500000000000002</c:v>
                </c:pt>
                <c:pt idx="22">
                  <c:v>3.5</c:v>
                </c:pt>
                <c:pt idx="23">
                  <c:v>5.55</c:v>
                </c:pt>
                <c:pt idx="24">
                  <c:v>5.949999999999999</c:v>
                </c:pt>
                <c:pt idx="25">
                  <c:v>5.4</c:v>
                </c:pt>
                <c:pt idx="26">
                  <c:v>1.15</c:v>
                </c:pt>
                <c:pt idx="27">
                  <c:v>0.30000000000000004</c:v>
                </c:pt>
                <c:pt idx="28">
                  <c:v>-1.7500000000000002</c:v>
                </c:pt>
                <c:pt idx="29">
                  <c:v>0.5</c:v>
                </c:pt>
                <c:pt idx="30">
                  <c:v>-2.2</c:v>
                </c:pt>
                <c:pt idx="31">
                  <c:v>2.2</c:v>
                </c:pt>
                <c:pt idx="32">
                  <c:v>6.050000000000001</c:v>
                </c:pt>
                <c:pt idx="33">
                  <c:v>6.35</c:v>
                </c:pt>
                <c:pt idx="34">
                  <c:v>7.6499999999999995</c:v>
                </c:pt>
                <c:pt idx="35">
                  <c:v>11.75</c:v>
                </c:pt>
                <c:pt idx="36">
                  <c:v>11.4</c:v>
                </c:pt>
                <c:pt idx="37">
                  <c:v>10.65</c:v>
                </c:pt>
                <c:pt idx="38">
                  <c:v>3.8499999999999996</c:v>
                </c:pt>
                <c:pt idx="39">
                  <c:v>5.15</c:v>
                </c:pt>
                <c:pt idx="40">
                  <c:v>8.35</c:v>
                </c:pt>
                <c:pt idx="41">
                  <c:v>8.65</c:v>
                </c:pt>
                <c:pt idx="42">
                  <c:v>8.399999999999999</c:v>
                </c:pt>
                <c:pt idx="43">
                  <c:v>5.9</c:v>
                </c:pt>
                <c:pt idx="44">
                  <c:v>4.9</c:v>
                </c:pt>
                <c:pt idx="45">
                  <c:v>3.4000000000000004</c:v>
                </c:pt>
                <c:pt idx="46">
                  <c:v>3.2</c:v>
                </c:pt>
                <c:pt idx="47">
                  <c:v>4.25</c:v>
                </c:pt>
                <c:pt idx="48">
                  <c:v>4.65</c:v>
                </c:pt>
                <c:pt idx="49">
                  <c:v>3.4000000000000004</c:v>
                </c:pt>
                <c:pt idx="50">
                  <c:v>3.4</c:v>
                </c:pt>
                <c:pt idx="51">
                  <c:v>3.3</c:v>
                </c:pt>
                <c:pt idx="52">
                  <c:v>5</c:v>
                </c:pt>
                <c:pt idx="53">
                  <c:v>7.75</c:v>
                </c:pt>
                <c:pt idx="54">
                  <c:v>10.5</c:v>
                </c:pt>
                <c:pt idx="55">
                  <c:v>9.7</c:v>
                </c:pt>
                <c:pt idx="56">
                  <c:v>7.75</c:v>
                </c:pt>
                <c:pt idx="57">
                  <c:v>5.25</c:v>
                </c:pt>
                <c:pt idx="58">
                  <c:v>3.85</c:v>
                </c:pt>
                <c:pt idx="59">
                  <c:v>4.5</c:v>
                </c:pt>
                <c:pt idx="60">
                  <c:v>4.25</c:v>
                </c:pt>
                <c:pt idx="61">
                  <c:v>2.3</c:v>
                </c:pt>
                <c:pt idx="62">
                  <c:v>2.85</c:v>
                </c:pt>
                <c:pt idx="63">
                  <c:v>1.65</c:v>
                </c:pt>
                <c:pt idx="64">
                  <c:v>3.8</c:v>
                </c:pt>
                <c:pt idx="65">
                  <c:v>3.95</c:v>
                </c:pt>
                <c:pt idx="66">
                  <c:v>3.1000000000000005</c:v>
                </c:pt>
                <c:pt idx="67">
                  <c:v>5.25</c:v>
                </c:pt>
                <c:pt idx="68">
                  <c:v>9.4</c:v>
                </c:pt>
                <c:pt idx="69">
                  <c:v>6.6</c:v>
                </c:pt>
                <c:pt idx="70">
                  <c:v>8.75</c:v>
                </c:pt>
                <c:pt idx="71">
                  <c:v>7.75</c:v>
                </c:pt>
                <c:pt idx="72">
                  <c:v>3.6999999999999997</c:v>
                </c:pt>
                <c:pt idx="73">
                  <c:v>6.6</c:v>
                </c:pt>
                <c:pt idx="74">
                  <c:v>7.25</c:v>
                </c:pt>
                <c:pt idx="75">
                  <c:v>7.15</c:v>
                </c:pt>
                <c:pt idx="76">
                  <c:v>6.4</c:v>
                </c:pt>
                <c:pt idx="77">
                  <c:v>5.05</c:v>
                </c:pt>
                <c:pt idx="78">
                  <c:v>8.2</c:v>
                </c:pt>
                <c:pt idx="79">
                  <c:v>11.5</c:v>
                </c:pt>
                <c:pt idx="80">
                  <c:v>10.950000000000001</c:v>
                </c:pt>
                <c:pt idx="81">
                  <c:v>9.3</c:v>
                </c:pt>
                <c:pt idx="82">
                  <c:v>9.45</c:v>
                </c:pt>
                <c:pt idx="83">
                  <c:v>9.75</c:v>
                </c:pt>
                <c:pt idx="84">
                  <c:v>7.300000000000001</c:v>
                </c:pt>
                <c:pt idx="85">
                  <c:v>6.9</c:v>
                </c:pt>
                <c:pt idx="86">
                  <c:v>6.3500000000000005</c:v>
                </c:pt>
                <c:pt idx="87">
                  <c:v>8.7</c:v>
                </c:pt>
                <c:pt idx="88">
                  <c:v>10.55</c:v>
                </c:pt>
                <c:pt idx="89">
                  <c:v>11.75</c:v>
                </c:pt>
                <c:pt idx="90">
                  <c:v>13.649999999999999</c:v>
                </c:pt>
                <c:pt idx="91">
                  <c:v>14</c:v>
                </c:pt>
                <c:pt idx="92">
                  <c:v>8.35</c:v>
                </c:pt>
                <c:pt idx="93">
                  <c:v>6.6499999999999995</c:v>
                </c:pt>
                <c:pt idx="94">
                  <c:v>12.55</c:v>
                </c:pt>
                <c:pt idx="95">
                  <c:v>16.25</c:v>
                </c:pt>
                <c:pt idx="96">
                  <c:v>12.65</c:v>
                </c:pt>
                <c:pt idx="97">
                  <c:v>11.85</c:v>
                </c:pt>
                <c:pt idx="98">
                  <c:v>12.65</c:v>
                </c:pt>
                <c:pt idx="99">
                  <c:v>11.4</c:v>
                </c:pt>
                <c:pt idx="100">
                  <c:v>11.25</c:v>
                </c:pt>
                <c:pt idx="101">
                  <c:v>7.95</c:v>
                </c:pt>
                <c:pt idx="102">
                  <c:v>6.4</c:v>
                </c:pt>
                <c:pt idx="103">
                  <c:v>10.2</c:v>
                </c:pt>
                <c:pt idx="104">
                  <c:v>10.25</c:v>
                </c:pt>
                <c:pt idx="105">
                  <c:v>11.950000000000001</c:v>
                </c:pt>
                <c:pt idx="106">
                  <c:v>12.8</c:v>
                </c:pt>
                <c:pt idx="107">
                  <c:v>13</c:v>
                </c:pt>
                <c:pt idx="108">
                  <c:v>12.9</c:v>
                </c:pt>
                <c:pt idx="109">
                  <c:v>12.850000000000001</c:v>
                </c:pt>
                <c:pt idx="110">
                  <c:v>14.95</c:v>
                </c:pt>
                <c:pt idx="111">
                  <c:v>16.05</c:v>
                </c:pt>
                <c:pt idx="112">
                  <c:v>16.45</c:v>
                </c:pt>
                <c:pt idx="113">
                  <c:v>13</c:v>
                </c:pt>
                <c:pt idx="114">
                  <c:v>13.7</c:v>
                </c:pt>
                <c:pt idx="115">
                  <c:v>11.25</c:v>
                </c:pt>
                <c:pt idx="116">
                  <c:v>11.55</c:v>
                </c:pt>
                <c:pt idx="117">
                  <c:v>8.799999999999999</c:v>
                </c:pt>
                <c:pt idx="118">
                  <c:v>12.75</c:v>
                </c:pt>
                <c:pt idx="119">
                  <c:v>12.75</c:v>
                </c:pt>
                <c:pt idx="120">
                  <c:v>11.850000000000001</c:v>
                </c:pt>
                <c:pt idx="121">
                  <c:v>10.15</c:v>
                </c:pt>
                <c:pt idx="122">
                  <c:v>8.700000000000001</c:v>
                </c:pt>
                <c:pt idx="123">
                  <c:v>8.6</c:v>
                </c:pt>
                <c:pt idx="124">
                  <c:v>13.3</c:v>
                </c:pt>
                <c:pt idx="125">
                  <c:v>16.2</c:v>
                </c:pt>
                <c:pt idx="126">
                  <c:v>16.75</c:v>
                </c:pt>
                <c:pt idx="127">
                  <c:v>16.7</c:v>
                </c:pt>
                <c:pt idx="128">
                  <c:v>14.45</c:v>
                </c:pt>
                <c:pt idx="129">
                  <c:v>13.75</c:v>
                </c:pt>
                <c:pt idx="130">
                  <c:v>12.799999999999999</c:v>
                </c:pt>
                <c:pt idx="131">
                  <c:v>11.25</c:v>
                </c:pt>
                <c:pt idx="132">
                  <c:v>10.5</c:v>
                </c:pt>
                <c:pt idx="133">
                  <c:v>8.9</c:v>
                </c:pt>
                <c:pt idx="134">
                  <c:v>10.5</c:v>
                </c:pt>
                <c:pt idx="135">
                  <c:v>14.7</c:v>
                </c:pt>
                <c:pt idx="136">
                  <c:v>15.05</c:v>
                </c:pt>
                <c:pt idx="137">
                  <c:v>13.649999999999999</c:v>
                </c:pt>
                <c:pt idx="138">
                  <c:v>9.9</c:v>
                </c:pt>
                <c:pt idx="139">
                  <c:v>12.75</c:v>
                </c:pt>
                <c:pt idx="140">
                  <c:v>12</c:v>
                </c:pt>
                <c:pt idx="141">
                  <c:v>12.399999999999999</c:v>
                </c:pt>
                <c:pt idx="142">
                  <c:v>11</c:v>
                </c:pt>
                <c:pt idx="143">
                  <c:v>11</c:v>
                </c:pt>
                <c:pt idx="144">
                  <c:v>10.35</c:v>
                </c:pt>
                <c:pt idx="145">
                  <c:v>12.649999999999999</c:v>
                </c:pt>
                <c:pt idx="146">
                  <c:v>12.7</c:v>
                </c:pt>
                <c:pt idx="147">
                  <c:v>13.7</c:v>
                </c:pt>
                <c:pt idx="148">
                  <c:v>14.2</c:v>
                </c:pt>
                <c:pt idx="149">
                  <c:v>11.45</c:v>
                </c:pt>
                <c:pt idx="150">
                  <c:v>10.55</c:v>
                </c:pt>
                <c:pt idx="151">
                  <c:v>12.850000000000001</c:v>
                </c:pt>
                <c:pt idx="152">
                  <c:v>15.75</c:v>
                </c:pt>
                <c:pt idx="153">
                  <c:v>17.1</c:v>
                </c:pt>
                <c:pt idx="154">
                  <c:v>15.25</c:v>
                </c:pt>
                <c:pt idx="155">
                  <c:v>13.25</c:v>
                </c:pt>
                <c:pt idx="156">
                  <c:v>14.600000000000001</c:v>
                </c:pt>
                <c:pt idx="157">
                  <c:v>11.25</c:v>
                </c:pt>
                <c:pt idx="158">
                  <c:v>13.35</c:v>
                </c:pt>
                <c:pt idx="159">
                  <c:v>13.75</c:v>
                </c:pt>
                <c:pt idx="160">
                  <c:v>11.9</c:v>
                </c:pt>
                <c:pt idx="161">
                  <c:v>11.5</c:v>
                </c:pt>
                <c:pt idx="162">
                  <c:v>9.5</c:v>
                </c:pt>
                <c:pt idx="163">
                  <c:v>14.7</c:v>
                </c:pt>
                <c:pt idx="164">
                  <c:v>14.399999999999999</c:v>
                </c:pt>
                <c:pt idx="165">
                  <c:v>16.05</c:v>
                </c:pt>
                <c:pt idx="166">
                  <c:v>13.75</c:v>
                </c:pt>
                <c:pt idx="167">
                  <c:v>12</c:v>
                </c:pt>
                <c:pt idx="168">
                  <c:v>13.75</c:v>
                </c:pt>
                <c:pt idx="169">
                  <c:v>13.950000000000001</c:v>
                </c:pt>
                <c:pt idx="170">
                  <c:v>13.4</c:v>
                </c:pt>
                <c:pt idx="171">
                  <c:v>17.05</c:v>
                </c:pt>
                <c:pt idx="172">
                  <c:v>16.4</c:v>
                </c:pt>
                <c:pt idx="173">
                  <c:v>13.549999999999999</c:v>
                </c:pt>
                <c:pt idx="174">
                  <c:v>11.8</c:v>
                </c:pt>
                <c:pt idx="175">
                  <c:v>15.2</c:v>
                </c:pt>
                <c:pt idx="176">
                  <c:v>21.9</c:v>
                </c:pt>
                <c:pt idx="177">
                  <c:v>22.8</c:v>
                </c:pt>
                <c:pt idx="178">
                  <c:v>15.15</c:v>
                </c:pt>
                <c:pt idx="179">
                  <c:v>12.1</c:v>
                </c:pt>
                <c:pt idx="180">
                  <c:v>12.450000000000001</c:v>
                </c:pt>
                <c:pt idx="181">
                  <c:v>12.5</c:v>
                </c:pt>
                <c:pt idx="182">
                  <c:v>14.6</c:v>
                </c:pt>
                <c:pt idx="183">
                  <c:v>16.8</c:v>
                </c:pt>
                <c:pt idx="184">
                  <c:v>19.65</c:v>
                </c:pt>
                <c:pt idx="185">
                  <c:v>18.1</c:v>
                </c:pt>
                <c:pt idx="186">
                  <c:v>15.100000000000001</c:v>
                </c:pt>
                <c:pt idx="187">
                  <c:v>15.5</c:v>
                </c:pt>
                <c:pt idx="188">
                  <c:v>14.55</c:v>
                </c:pt>
                <c:pt idx="189">
                  <c:v>15.95</c:v>
                </c:pt>
                <c:pt idx="190">
                  <c:v>15.05</c:v>
                </c:pt>
                <c:pt idx="191">
                  <c:v>16.2</c:v>
                </c:pt>
                <c:pt idx="192">
                  <c:v>16.8</c:v>
                </c:pt>
                <c:pt idx="193">
                  <c:v>15.1</c:v>
                </c:pt>
                <c:pt idx="194">
                  <c:v>15.100000000000001</c:v>
                </c:pt>
                <c:pt idx="195">
                  <c:v>16.85</c:v>
                </c:pt>
                <c:pt idx="196">
                  <c:v>16.05</c:v>
                </c:pt>
                <c:pt idx="197">
                  <c:v>15.049999999999999</c:v>
                </c:pt>
                <c:pt idx="198">
                  <c:v>15</c:v>
                </c:pt>
                <c:pt idx="199">
                  <c:v>15.1</c:v>
                </c:pt>
                <c:pt idx="200">
                  <c:v>15.299999999999999</c:v>
                </c:pt>
                <c:pt idx="201">
                  <c:v>15.75</c:v>
                </c:pt>
                <c:pt idx="202">
                  <c:v>14.25</c:v>
                </c:pt>
                <c:pt idx="203">
                  <c:v>13.100000000000001</c:v>
                </c:pt>
                <c:pt idx="204">
                  <c:v>15</c:v>
                </c:pt>
                <c:pt idx="205">
                  <c:v>14.3</c:v>
                </c:pt>
                <c:pt idx="206">
                  <c:v>15.7</c:v>
                </c:pt>
                <c:pt idx="207">
                  <c:v>16.450000000000003</c:v>
                </c:pt>
                <c:pt idx="208">
                  <c:v>18.45</c:v>
                </c:pt>
                <c:pt idx="209">
                  <c:v>17.25</c:v>
                </c:pt>
                <c:pt idx="210">
                  <c:v>15.5</c:v>
                </c:pt>
                <c:pt idx="211">
                  <c:v>18.8</c:v>
                </c:pt>
                <c:pt idx="212">
                  <c:v>21.7</c:v>
                </c:pt>
                <c:pt idx="213">
                  <c:v>21.200000000000003</c:v>
                </c:pt>
                <c:pt idx="214">
                  <c:v>21.299999999999997</c:v>
                </c:pt>
                <c:pt idx="215">
                  <c:v>16.45</c:v>
                </c:pt>
                <c:pt idx="216">
                  <c:v>18.549999999999997</c:v>
                </c:pt>
                <c:pt idx="217">
                  <c:v>16.799999999999997</c:v>
                </c:pt>
                <c:pt idx="218">
                  <c:v>14.799999999999999</c:v>
                </c:pt>
                <c:pt idx="219">
                  <c:v>12.6</c:v>
                </c:pt>
                <c:pt idx="220">
                  <c:v>14.5</c:v>
                </c:pt>
                <c:pt idx="221">
                  <c:v>14.4</c:v>
                </c:pt>
                <c:pt idx="222">
                  <c:v>17.85</c:v>
                </c:pt>
                <c:pt idx="223">
                  <c:v>17.75</c:v>
                </c:pt>
                <c:pt idx="224">
                  <c:v>18.85</c:v>
                </c:pt>
                <c:pt idx="225">
                  <c:v>15.25</c:v>
                </c:pt>
                <c:pt idx="226">
                  <c:v>14.3</c:v>
                </c:pt>
                <c:pt idx="227">
                  <c:v>17.55</c:v>
                </c:pt>
                <c:pt idx="228">
                  <c:v>13.2</c:v>
                </c:pt>
                <c:pt idx="229">
                  <c:v>12.649999999999999</c:v>
                </c:pt>
                <c:pt idx="230">
                  <c:v>15.25</c:v>
                </c:pt>
                <c:pt idx="231">
                  <c:v>17.55</c:v>
                </c:pt>
                <c:pt idx="232">
                  <c:v>19.950000000000003</c:v>
                </c:pt>
                <c:pt idx="233">
                  <c:v>15.15</c:v>
                </c:pt>
                <c:pt idx="234">
                  <c:v>16.1</c:v>
                </c:pt>
                <c:pt idx="235">
                  <c:v>16.450000000000003</c:v>
                </c:pt>
                <c:pt idx="236">
                  <c:v>15.1</c:v>
                </c:pt>
                <c:pt idx="237">
                  <c:v>12.600000000000001</c:v>
                </c:pt>
                <c:pt idx="238">
                  <c:v>14.6</c:v>
                </c:pt>
                <c:pt idx="239">
                  <c:v>13.4</c:v>
                </c:pt>
                <c:pt idx="240">
                  <c:v>11.75</c:v>
                </c:pt>
                <c:pt idx="241">
                  <c:v>13.100000000000001</c:v>
                </c:pt>
                <c:pt idx="242">
                  <c:v>13.600000000000001</c:v>
                </c:pt>
                <c:pt idx="243">
                  <c:v>13.799999999999999</c:v>
                </c:pt>
                <c:pt idx="244">
                  <c:v>16.65</c:v>
                </c:pt>
                <c:pt idx="245">
                  <c:v>17.950000000000003</c:v>
                </c:pt>
                <c:pt idx="246">
                  <c:v>17.05</c:v>
                </c:pt>
                <c:pt idx="247">
                  <c:v>14.049999999999999</c:v>
                </c:pt>
                <c:pt idx="248">
                  <c:v>15.399999999999999</c:v>
                </c:pt>
                <c:pt idx="249">
                  <c:v>14.600000000000001</c:v>
                </c:pt>
                <c:pt idx="250">
                  <c:v>16.45</c:v>
                </c:pt>
                <c:pt idx="251">
                  <c:v>17.85</c:v>
                </c:pt>
                <c:pt idx="252">
                  <c:v>20.35</c:v>
                </c:pt>
                <c:pt idx="253">
                  <c:v>16.15</c:v>
                </c:pt>
                <c:pt idx="254">
                  <c:v>16.5</c:v>
                </c:pt>
                <c:pt idx="255">
                  <c:v>15.05</c:v>
                </c:pt>
                <c:pt idx="256">
                  <c:v>14.1</c:v>
                </c:pt>
                <c:pt idx="257">
                  <c:v>12.55</c:v>
                </c:pt>
                <c:pt idx="258">
                  <c:v>15.15</c:v>
                </c:pt>
                <c:pt idx="259">
                  <c:v>14.6</c:v>
                </c:pt>
                <c:pt idx="260">
                  <c:v>11.7</c:v>
                </c:pt>
                <c:pt idx="261">
                  <c:v>13</c:v>
                </c:pt>
                <c:pt idx="262">
                  <c:v>15.700000000000001</c:v>
                </c:pt>
                <c:pt idx="263">
                  <c:v>13.100000000000001</c:v>
                </c:pt>
                <c:pt idx="264">
                  <c:v>12.75</c:v>
                </c:pt>
                <c:pt idx="265">
                  <c:v>13.450000000000001</c:v>
                </c:pt>
                <c:pt idx="266">
                  <c:v>14.1</c:v>
                </c:pt>
                <c:pt idx="267">
                  <c:v>15.35</c:v>
                </c:pt>
                <c:pt idx="268">
                  <c:v>15.75</c:v>
                </c:pt>
                <c:pt idx="269">
                  <c:v>15.8</c:v>
                </c:pt>
                <c:pt idx="270">
                  <c:v>19.25</c:v>
                </c:pt>
                <c:pt idx="271">
                  <c:v>20.35</c:v>
                </c:pt>
                <c:pt idx="272">
                  <c:v>20.9</c:v>
                </c:pt>
                <c:pt idx="273">
                  <c:v>19.7</c:v>
                </c:pt>
                <c:pt idx="274">
                  <c:v>18.65</c:v>
                </c:pt>
                <c:pt idx="275">
                  <c:v>20.6</c:v>
                </c:pt>
                <c:pt idx="276">
                  <c:v>14.55</c:v>
                </c:pt>
                <c:pt idx="277">
                  <c:v>16.95</c:v>
                </c:pt>
                <c:pt idx="278">
                  <c:v>10.65</c:v>
                </c:pt>
                <c:pt idx="279">
                  <c:v>10.45</c:v>
                </c:pt>
                <c:pt idx="280">
                  <c:v>12.55</c:v>
                </c:pt>
                <c:pt idx="281">
                  <c:v>14.9</c:v>
                </c:pt>
                <c:pt idx="282">
                  <c:v>17.35</c:v>
                </c:pt>
                <c:pt idx="283">
                  <c:v>16.7</c:v>
                </c:pt>
                <c:pt idx="284">
                  <c:v>15.75</c:v>
                </c:pt>
                <c:pt idx="285">
                  <c:v>14.1</c:v>
                </c:pt>
                <c:pt idx="286">
                  <c:v>13.9</c:v>
                </c:pt>
                <c:pt idx="287">
                  <c:v>9.549999999999999</c:v>
                </c:pt>
                <c:pt idx="288">
                  <c:v>10.600000000000001</c:v>
                </c:pt>
                <c:pt idx="289">
                  <c:v>10.75</c:v>
                </c:pt>
                <c:pt idx="290">
                  <c:v>7.550000000000001</c:v>
                </c:pt>
                <c:pt idx="291">
                  <c:v>7.050000000000001</c:v>
                </c:pt>
                <c:pt idx="292">
                  <c:v>6.1000000000000005</c:v>
                </c:pt>
                <c:pt idx="293">
                  <c:v>8.65</c:v>
                </c:pt>
                <c:pt idx="294">
                  <c:v>10.7</c:v>
                </c:pt>
                <c:pt idx="295">
                  <c:v>12.55</c:v>
                </c:pt>
                <c:pt idx="296">
                  <c:v>14.25</c:v>
                </c:pt>
                <c:pt idx="297">
                  <c:v>13.100000000000001</c:v>
                </c:pt>
                <c:pt idx="298">
                  <c:v>8.3</c:v>
                </c:pt>
                <c:pt idx="299">
                  <c:v>8.7</c:v>
                </c:pt>
                <c:pt idx="300">
                  <c:v>7.7</c:v>
                </c:pt>
                <c:pt idx="301">
                  <c:v>8.55</c:v>
                </c:pt>
                <c:pt idx="302">
                  <c:v>12.45</c:v>
                </c:pt>
                <c:pt idx="303">
                  <c:v>13.95</c:v>
                </c:pt>
                <c:pt idx="304">
                  <c:v>11.600000000000001</c:v>
                </c:pt>
                <c:pt idx="305">
                  <c:v>10.5</c:v>
                </c:pt>
                <c:pt idx="306">
                  <c:v>13.05</c:v>
                </c:pt>
                <c:pt idx="307">
                  <c:v>13.399999999999999</c:v>
                </c:pt>
                <c:pt idx="308">
                  <c:v>10.2</c:v>
                </c:pt>
                <c:pt idx="309">
                  <c:v>5.65</c:v>
                </c:pt>
                <c:pt idx="310">
                  <c:v>4.85</c:v>
                </c:pt>
                <c:pt idx="311">
                  <c:v>8</c:v>
                </c:pt>
                <c:pt idx="312">
                  <c:v>10.600000000000001</c:v>
                </c:pt>
                <c:pt idx="313">
                  <c:v>11.25</c:v>
                </c:pt>
                <c:pt idx="314">
                  <c:v>8.65</c:v>
                </c:pt>
                <c:pt idx="315">
                  <c:v>11.5</c:v>
                </c:pt>
                <c:pt idx="316">
                  <c:v>12.35</c:v>
                </c:pt>
                <c:pt idx="317">
                  <c:v>8.2</c:v>
                </c:pt>
                <c:pt idx="318">
                  <c:v>8.85</c:v>
                </c:pt>
                <c:pt idx="319">
                  <c:v>7.35</c:v>
                </c:pt>
                <c:pt idx="320">
                  <c:v>9.05</c:v>
                </c:pt>
                <c:pt idx="321">
                  <c:v>10.649999999999999</c:v>
                </c:pt>
                <c:pt idx="322">
                  <c:v>7.5</c:v>
                </c:pt>
                <c:pt idx="323">
                  <c:v>5.75</c:v>
                </c:pt>
                <c:pt idx="324">
                  <c:v>7.1499999999999995</c:v>
                </c:pt>
                <c:pt idx="325">
                  <c:v>9</c:v>
                </c:pt>
                <c:pt idx="326">
                  <c:v>5.6</c:v>
                </c:pt>
                <c:pt idx="327">
                  <c:v>7.8</c:v>
                </c:pt>
                <c:pt idx="328">
                  <c:v>8.1</c:v>
                </c:pt>
                <c:pt idx="329">
                  <c:v>8.55</c:v>
                </c:pt>
                <c:pt idx="330">
                  <c:v>9.55</c:v>
                </c:pt>
                <c:pt idx="331">
                  <c:v>6.4</c:v>
                </c:pt>
                <c:pt idx="332">
                  <c:v>8.45</c:v>
                </c:pt>
                <c:pt idx="333">
                  <c:v>7</c:v>
                </c:pt>
                <c:pt idx="334">
                  <c:v>6.5</c:v>
                </c:pt>
                <c:pt idx="335">
                  <c:v>4.75</c:v>
                </c:pt>
                <c:pt idx="336">
                  <c:v>4.5</c:v>
                </c:pt>
                <c:pt idx="337">
                  <c:v>6.75</c:v>
                </c:pt>
                <c:pt idx="338">
                  <c:v>2.9000000000000004</c:v>
                </c:pt>
                <c:pt idx="339">
                  <c:v>3.2</c:v>
                </c:pt>
                <c:pt idx="340">
                  <c:v>4.8</c:v>
                </c:pt>
                <c:pt idx="341">
                  <c:v>6.9</c:v>
                </c:pt>
                <c:pt idx="342">
                  <c:v>4.35</c:v>
                </c:pt>
                <c:pt idx="343">
                  <c:v>1.4</c:v>
                </c:pt>
                <c:pt idx="344">
                  <c:v>2.8000000000000003</c:v>
                </c:pt>
                <c:pt idx="345">
                  <c:v>5.6000000000000005</c:v>
                </c:pt>
                <c:pt idx="346">
                  <c:v>4.15</c:v>
                </c:pt>
                <c:pt idx="347">
                  <c:v>2.95</c:v>
                </c:pt>
                <c:pt idx="348">
                  <c:v>3.95</c:v>
                </c:pt>
                <c:pt idx="349">
                  <c:v>2.15</c:v>
                </c:pt>
                <c:pt idx="350">
                  <c:v>0.3500000000000001</c:v>
                </c:pt>
                <c:pt idx="351">
                  <c:v>0.25</c:v>
                </c:pt>
                <c:pt idx="352">
                  <c:v>2</c:v>
                </c:pt>
                <c:pt idx="353">
                  <c:v>4</c:v>
                </c:pt>
                <c:pt idx="354">
                  <c:v>8.2</c:v>
                </c:pt>
                <c:pt idx="355">
                  <c:v>9.6</c:v>
                </c:pt>
                <c:pt idx="356">
                  <c:v>9.9</c:v>
                </c:pt>
                <c:pt idx="357">
                  <c:v>5.7</c:v>
                </c:pt>
                <c:pt idx="358">
                  <c:v>8.35</c:v>
                </c:pt>
                <c:pt idx="359">
                  <c:v>11.3</c:v>
                </c:pt>
                <c:pt idx="360">
                  <c:v>8.6</c:v>
                </c:pt>
                <c:pt idx="361">
                  <c:v>7.6</c:v>
                </c:pt>
                <c:pt idx="362">
                  <c:v>6.75</c:v>
                </c:pt>
                <c:pt idx="363">
                  <c:v>6.7</c:v>
                </c:pt>
                <c:pt idx="364">
                  <c:v>7.85</c:v>
                </c:pt>
              </c:numCache>
            </c:numRef>
          </c:val>
          <c:smooth val="0"/>
        </c:ser>
        <c:marker val="1"/>
        <c:axId val="59318512"/>
        <c:axId val="64104561"/>
      </c:lineChart>
      <c:catAx>
        <c:axId val="59318512"/>
        <c:scaling>
          <c:orientation val="minMax"/>
        </c:scaling>
        <c:axPos val="b"/>
        <c:delete val="0"/>
        <c:numFmt formatCode="General" sourceLinked="1"/>
        <c:majorTickMark val="out"/>
        <c:minorTickMark val="none"/>
        <c:tickLblPos val="nextTo"/>
        <c:crossAx val="64104561"/>
        <c:crosses val="autoZero"/>
        <c:auto val="1"/>
        <c:lblOffset val="100"/>
        <c:noMultiLvlLbl val="0"/>
      </c:catAx>
      <c:valAx>
        <c:axId val="64104561"/>
        <c:scaling>
          <c:orientation val="minMax"/>
        </c:scaling>
        <c:axPos val="l"/>
        <c:majorGridlines/>
        <c:delete val="0"/>
        <c:numFmt formatCode="General" sourceLinked="1"/>
        <c:majorTickMark val="out"/>
        <c:minorTickMark val="none"/>
        <c:tickLblPos val="nextTo"/>
        <c:crossAx val="5931851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Mean</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 Data'!$C$5:$N$5</c:f>
              <c:numCache>
                <c:ptCount val="12"/>
                <c:pt idx="0">
                  <c:v>3.2290322580645165</c:v>
                </c:pt>
                <c:pt idx="1">
                  <c:v>6.308928571428572</c:v>
                </c:pt>
                <c:pt idx="2">
                  <c:v>6.806451612903226</c:v>
                </c:pt>
                <c:pt idx="3">
                  <c:v>12.026666666666667</c:v>
                </c:pt>
                <c:pt idx="4">
                  <c:v>12.337096774193547</c:v>
                </c:pt>
                <c:pt idx="5">
                  <c:v>14.348333333333333</c:v>
                </c:pt>
                <c:pt idx="6">
                  <c:v>15.770967741935483</c:v>
                </c:pt>
                <c:pt idx="7">
                  <c:v>15.945161290322577</c:v>
                </c:pt>
                <c:pt idx="8">
                  <c:v>15.648333333333337</c:v>
                </c:pt>
                <c:pt idx="9">
                  <c:v>12.493548387096777</c:v>
                </c:pt>
                <c:pt idx="10">
                  <c:v>8.884999999999998</c:v>
                </c:pt>
                <c:pt idx="11">
                  <c:v>5.316129032258066</c:v>
                </c:pt>
              </c:numCache>
            </c:numRef>
          </c:val>
          <c:smooth val="0"/>
        </c:ser>
        <c:marker val="1"/>
        <c:axId val="40070138"/>
        <c:axId val="25086923"/>
      </c:lineChart>
      <c:catAx>
        <c:axId val="40070138"/>
        <c:scaling>
          <c:orientation val="minMax"/>
        </c:scaling>
        <c:axPos val="b"/>
        <c:delete val="0"/>
        <c:numFmt formatCode="General" sourceLinked="1"/>
        <c:majorTickMark val="out"/>
        <c:minorTickMark val="none"/>
        <c:tickLblPos val="nextTo"/>
        <c:crossAx val="25086923"/>
        <c:crosses val="autoZero"/>
        <c:auto val="1"/>
        <c:lblOffset val="100"/>
        <c:noMultiLvlLbl val="0"/>
      </c:catAx>
      <c:valAx>
        <c:axId val="25086923"/>
        <c:scaling>
          <c:orientation val="minMax"/>
        </c:scaling>
        <c:axPos val="l"/>
        <c:majorGridlines/>
        <c:delete val="0"/>
        <c:numFmt formatCode="General" sourceLinked="1"/>
        <c:majorTickMark val="out"/>
        <c:minorTickMark val="none"/>
        <c:tickLblPos val="nextTo"/>
        <c:crossAx val="4007013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pageSetup horizontalDpi="200" verticalDpi="2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102"/>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102"/>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ersonal.dundee.ac.uk/~taharley/centralengav_temperat.htm" TargetMode="External" /><Relationship Id="rId2" Type="http://schemas.openxmlformats.org/officeDocument/2006/relationships/hyperlink" Target="http://www.personal.dundee.ac.uk/~taharley/centralengav_temperat.htm" TargetMode="External" /><Relationship Id="rId3" Type="http://schemas.openxmlformats.org/officeDocument/2006/relationships/hyperlink" Target="http://www.climate-uk.com/provisional.htm"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U401"/>
  <sheetViews>
    <sheetView tabSelected="1" zoomScale="90" zoomScaleNormal="90" workbookViewId="0" topLeftCell="A1">
      <pane ySplit="8" topLeftCell="BM358" activePane="bottomLeft" state="frozen"/>
      <selection pane="topLeft" activeCell="A1" sqref="A1"/>
      <selection pane="bottomLeft" activeCell="A374" sqref="A374"/>
    </sheetView>
  </sheetViews>
  <sheetFormatPr defaultColWidth="9.140625" defaultRowHeight="12.75"/>
  <cols>
    <col min="1" max="1" width="9.140625" style="89" customWidth="1"/>
    <col min="2" max="3" width="9.140625" style="139" customWidth="1"/>
    <col min="4" max="4" width="9.140625" style="157" customWidth="1"/>
    <col min="5" max="5" width="9.140625" style="145" customWidth="1"/>
    <col min="6" max="6" width="11.00390625" style="89" bestFit="1" customWidth="1"/>
    <col min="7" max="8" width="9.140625" style="89" customWidth="1"/>
    <col min="9" max="9" width="9.140625" style="145" customWidth="1"/>
    <col min="10" max="13" width="9.140625" style="90" customWidth="1"/>
    <col min="14" max="14" width="9.140625" style="157" customWidth="1"/>
    <col min="15" max="15" width="9.140625" style="90" customWidth="1"/>
    <col min="16" max="16" width="8.7109375" style="157" customWidth="1"/>
    <col min="17" max="17" width="8.7109375" style="90" customWidth="1"/>
    <col min="18" max="18" width="6.140625" style="90" customWidth="1"/>
    <col min="19" max="19" width="9.140625" style="90" customWidth="1"/>
    <col min="20" max="20" width="23.7109375" style="133" customWidth="1"/>
    <col min="21" max="16384" width="9.140625" style="89" customWidth="1"/>
  </cols>
  <sheetData>
    <row r="1" spans="2:18" ht="14.25" customHeight="1">
      <c r="B1" s="261" t="s">
        <v>117</v>
      </c>
      <c r="R1" s="38"/>
    </row>
    <row r="2" spans="1:18" ht="11.25" customHeight="1">
      <c r="A2" s="21" t="s">
        <v>284</v>
      </c>
      <c r="C2" s="124" t="s">
        <v>44</v>
      </c>
      <c r="D2" s="37" t="s">
        <v>342</v>
      </c>
      <c r="E2" s="124" t="s">
        <v>343</v>
      </c>
      <c r="F2" s="37" t="s">
        <v>344</v>
      </c>
      <c r="G2" s="37" t="s">
        <v>345</v>
      </c>
      <c r="H2" s="37" t="s">
        <v>346</v>
      </c>
      <c r="I2" s="124" t="s">
        <v>347</v>
      </c>
      <c r="J2" s="37" t="s">
        <v>358</v>
      </c>
      <c r="K2" s="37" t="s">
        <v>359</v>
      </c>
      <c r="L2" s="37" t="s">
        <v>104</v>
      </c>
      <c r="M2" s="37" t="s">
        <v>360</v>
      </c>
      <c r="N2" s="202" t="s">
        <v>361</v>
      </c>
      <c r="O2" s="37" t="s">
        <v>46</v>
      </c>
      <c r="P2" s="267" t="s">
        <v>47</v>
      </c>
      <c r="Q2" s="91" t="s">
        <v>48</v>
      </c>
      <c r="R2" s="26"/>
    </row>
    <row r="3" spans="1:17" ht="11.25" customHeight="1">
      <c r="A3" s="92" t="s">
        <v>129</v>
      </c>
      <c r="B3" s="203" t="s">
        <v>390</v>
      </c>
      <c r="C3" s="126">
        <f>SUM(D9:D39)/31</f>
        <v>5.948387096774194</v>
      </c>
      <c r="D3" s="29">
        <f>SUM(D40:D67)/28</f>
        <v>9.07857142857143</v>
      </c>
      <c r="E3" s="125">
        <f>SUM(D68:D98)/31</f>
        <v>11.422580645161291</v>
      </c>
      <c r="F3" s="30">
        <f>SUM(D99:D128)/30</f>
        <v>17.736666666666668</v>
      </c>
      <c r="G3" s="30">
        <f>SUM(D129:D159)/31</f>
        <v>17.14838709677419</v>
      </c>
      <c r="H3" s="30">
        <f>SUM(D160:D189)/30</f>
        <v>19.8</v>
      </c>
      <c r="I3" s="125">
        <f>SUM(D190:D220)/31</f>
        <v>21.351612903225806</v>
      </c>
      <c r="J3" s="30">
        <f>SUM(D221:D251)/31</f>
        <v>20.803225806451607</v>
      </c>
      <c r="K3" s="30">
        <f>SUM(D252:D281)/30</f>
        <v>20.16666666666667</v>
      </c>
      <c r="L3" s="30">
        <f>SUM(D282:D312)/31</f>
        <v>16.50967741935484</v>
      </c>
      <c r="M3" s="30">
        <f>SUM(D313:D342)/30</f>
        <v>11.859999999999998</v>
      </c>
      <c r="N3" s="30">
        <f>SUM(D343:D373)/31</f>
        <v>8.354838709677422</v>
      </c>
      <c r="O3" s="36">
        <f>SUM(C3:N3)/12</f>
        <v>15.015051203277006</v>
      </c>
      <c r="P3" s="268" t="s">
        <v>49</v>
      </c>
      <c r="Q3" s="93" t="s">
        <v>50</v>
      </c>
    </row>
    <row r="4" spans="1:17" ht="11.25" customHeight="1">
      <c r="A4" s="4" t="s">
        <v>83</v>
      </c>
      <c r="B4" s="204" t="s">
        <v>41</v>
      </c>
      <c r="C4" s="126">
        <f>SUM(E9:E39)/31</f>
        <v>0.5096774193548386</v>
      </c>
      <c r="D4" s="29">
        <f>SUM(E40:E67)/28</f>
        <v>3.5392857142857146</v>
      </c>
      <c r="E4" s="125">
        <f>SUM(E68:E98)/31</f>
        <v>2.190322580645161</v>
      </c>
      <c r="F4" s="30">
        <f>SUM(E99:E128)/30</f>
        <v>6.316666666666668</v>
      </c>
      <c r="G4" s="30">
        <f>SUM(E129:E159)/31</f>
        <v>7.525806451612903</v>
      </c>
      <c r="H4" s="30">
        <f>SUM(E160:E189)/30</f>
        <v>8.896666666666667</v>
      </c>
      <c r="I4" s="125">
        <f>SUM(E190:E220)/31</f>
        <v>10.19032258064516</v>
      </c>
      <c r="J4" s="30">
        <f>SUM(E221:E251)/31</f>
        <v>11.087096774193547</v>
      </c>
      <c r="K4" s="30">
        <f>SUM(E252:E281)/30</f>
        <v>11.130000000000003</v>
      </c>
      <c r="L4" s="30">
        <f>SUM(E282:E312)/31</f>
        <v>8.47741935483871</v>
      </c>
      <c r="M4" s="30">
        <f>SUM(E313:E342)/30</f>
        <v>5.9099999999999975</v>
      </c>
      <c r="N4" s="30">
        <f>SUM(E343:E373)/31</f>
        <v>2.2774193548387096</v>
      </c>
      <c r="O4" s="36">
        <f>SUM(C4:N4)/12</f>
        <v>6.50422363031234</v>
      </c>
      <c r="P4" s="269" t="s">
        <v>51</v>
      </c>
      <c r="Q4" s="94" t="s">
        <v>52</v>
      </c>
    </row>
    <row r="5" spans="1:17" ht="11.25" customHeight="1">
      <c r="A5" s="3" t="s">
        <v>81</v>
      </c>
      <c r="B5" s="204" t="s">
        <v>42</v>
      </c>
      <c r="C5" s="318">
        <f aca="true" t="shared" si="0" ref="C5:I5">SUM(C3:C4)/2</f>
        <v>3.2290322580645165</v>
      </c>
      <c r="D5" s="318">
        <f t="shared" si="0"/>
        <v>6.308928571428572</v>
      </c>
      <c r="E5" s="319">
        <f t="shared" si="0"/>
        <v>6.806451612903226</v>
      </c>
      <c r="F5" s="320">
        <f t="shared" si="0"/>
        <v>12.026666666666667</v>
      </c>
      <c r="G5" s="318">
        <f t="shared" si="0"/>
        <v>12.337096774193547</v>
      </c>
      <c r="H5" s="318">
        <f t="shared" si="0"/>
        <v>14.348333333333333</v>
      </c>
      <c r="I5" s="318">
        <f t="shared" si="0"/>
        <v>15.770967741935483</v>
      </c>
      <c r="J5" s="318">
        <f aca="true" t="shared" si="1" ref="J5:O5">SUM(J3:J4)/2</f>
        <v>15.945161290322577</v>
      </c>
      <c r="K5" s="318">
        <f t="shared" si="1"/>
        <v>15.648333333333337</v>
      </c>
      <c r="L5" s="318">
        <f t="shared" si="1"/>
        <v>12.493548387096777</v>
      </c>
      <c r="M5" s="318">
        <f t="shared" si="1"/>
        <v>8.884999999999998</v>
      </c>
      <c r="N5" s="318">
        <f t="shared" si="1"/>
        <v>5.316129032258066</v>
      </c>
      <c r="O5" s="37">
        <f t="shared" si="1"/>
        <v>10.759637416794673</v>
      </c>
      <c r="P5" s="270" t="s">
        <v>53</v>
      </c>
      <c r="Q5" s="159" t="s">
        <v>54</v>
      </c>
    </row>
    <row r="6" spans="1:17" ht="11.25" customHeight="1" thickBot="1">
      <c r="A6" s="22" t="s">
        <v>82</v>
      </c>
      <c r="B6" s="205" t="s">
        <v>43</v>
      </c>
      <c r="C6" s="127">
        <f>SUM(P9:P39)</f>
        <v>39.20000000000002</v>
      </c>
      <c r="D6" s="35">
        <f>SUM(P40:P67)</f>
        <v>52.10000000000001</v>
      </c>
      <c r="E6" s="127">
        <f>SUM(P68:P98)</f>
        <v>12.299999999999999</v>
      </c>
      <c r="F6" s="35">
        <f>SUM(P99:P128)</f>
        <v>4.300000000000001</v>
      </c>
      <c r="G6" s="35">
        <f>SUM(P129:P159)</f>
        <v>56.19999999999999</v>
      </c>
      <c r="H6" s="35">
        <f>SUM(P160:P189)</f>
        <v>49.10000000000001</v>
      </c>
      <c r="I6" s="127">
        <f>SUM(P190:P220)</f>
        <v>43.900000000000006</v>
      </c>
      <c r="J6" s="35">
        <f>SUM(P221:P251)</f>
        <v>52.9</v>
      </c>
      <c r="K6" s="35">
        <f>SUM(P252:P281)</f>
        <v>33.2</v>
      </c>
      <c r="L6" s="35">
        <f>SUM(P282:P312)</f>
        <v>43.5</v>
      </c>
      <c r="M6" s="35">
        <f>SUM(P313:P342)</f>
        <v>35.50000000000001</v>
      </c>
      <c r="N6" s="35">
        <f>SUM(P343:P373)</f>
        <v>86.39999999999999</v>
      </c>
      <c r="O6" s="36">
        <f>SUM(C6:N6)</f>
        <v>508.59999999999997</v>
      </c>
      <c r="P6" s="271" t="s">
        <v>55</v>
      </c>
      <c r="Q6" s="160" t="s">
        <v>56</v>
      </c>
    </row>
    <row r="7" spans="1:22" ht="38.25" customHeight="1" thickBot="1" thickTop="1">
      <c r="A7" s="123" t="s">
        <v>154</v>
      </c>
      <c r="B7" s="140" t="s">
        <v>45</v>
      </c>
      <c r="C7" s="95" t="s">
        <v>186</v>
      </c>
      <c r="D7" s="209" t="s">
        <v>182</v>
      </c>
      <c r="E7" s="13" t="s">
        <v>67</v>
      </c>
      <c r="F7" s="14" t="s">
        <v>395</v>
      </c>
      <c r="G7" s="34" t="s">
        <v>322</v>
      </c>
      <c r="H7" s="12" t="s">
        <v>373</v>
      </c>
      <c r="I7" s="16" t="s">
        <v>80</v>
      </c>
      <c r="J7" s="17" t="s">
        <v>77</v>
      </c>
      <c r="K7" s="18" t="s">
        <v>84</v>
      </c>
      <c r="L7" s="18" t="s">
        <v>488</v>
      </c>
      <c r="M7" s="19" t="s">
        <v>79</v>
      </c>
      <c r="N7" s="150" t="s">
        <v>78</v>
      </c>
      <c r="O7" s="10" t="s">
        <v>283</v>
      </c>
      <c r="P7" s="272" t="s">
        <v>184</v>
      </c>
      <c r="Q7" s="20" t="s">
        <v>183</v>
      </c>
      <c r="R7" s="17" t="s">
        <v>155</v>
      </c>
      <c r="S7" s="20" t="s">
        <v>185</v>
      </c>
      <c r="T7" s="134" t="s">
        <v>181</v>
      </c>
      <c r="U7" s="15" t="s">
        <v>179</v>
      </c>
      <c r="V7" s="15" t="s">
        <v>180</v>
      </c>
    </row>
    <row r="8" spans="1:37" ht="15.75" customHeight="1" thickBot="1" thickTop="1">
      <c r="A8" s="25"/>
      <c r="B8" s="260" t="s">
        <v>68</v>
      </c>
      <c r="D8" s="210"/>
      <c r="E8" s="96"/>
      <c r="F8" s="97"/>
      <c r="G8" s="97"/>
      <c r="H8" s="98"/>
      <c r="I8" s="99"/>
      <c r="J8" s="20"/>
      <c r="K8" s="20"/>
      <c r="L8" s="20"/>
      <c r="M8" s="20"/>
      <c r="N8" s="149"/>
      <c r="O8" s="6"/>
      <c r="P8" s="273"/>
      <c r="Q8" s="8"/>
      <c r="R8" s="7"/>
      <c r="S8" s="8"/>
      <c r="T8" s="9"/>
      <c r="U8" s="10"/>
      <c r="V8" s="11"/>
      <c r="X8" s="84" t="s">
        <v>152</v>
      </c>
      <c r="Y8" s="84" t="s">
        <v>153</v>
      </c>
      <c r="AH8" s="89" t="s">
        <v>337</v>
      </c>
      <c r="AI8" s="89" t="s">
        <v>338</v>
      </c>
      <c r="AJ8" s="89" t="s">
        <v>339</v>
      </c>
      <c r="AK8" s="89" t="s">
        <v>340</v>
      </c>
    </row>
    <row r="9" spans="1:37" ht="12" customHeight="1" thickTop="1">
      <c r="A9" s="28">
        <v>40544</v>
      </c>
      <c r="B9" s="141">
        <v>4.9</v>
      </c>
      <c r="C9" s="100">
        <v>4.6</v>
      </c>
      <c r="D9" s="211">
        <v>6.1</v>
      </c>
      <c r="E9" s="101">
        <v>3.9</v>
      </c>
      <c r="F9" s="102">
        <f aca="true" t="shared" si="2" ref="F9:F72">AVERAGE(D9:E9)</f>
        <v>5</v>
      </c>
      <c r="G9" s="102">
        <f>100*(AJ9/AH9)</f>
        <v>95.15624249577174</v>
      </c>
      <c r="H9" s="103">
        <f aca="true" t="shared" si="3" ref="H9:H72">AK9</f>
        <v>4.191025174642252</v>
      </c>
      <c r="I9" s="128">
        <v>1.4</v>
      </c>
      <c r="J9" s="197">
        <v>7</v>
      </c>
      <c r="K9" s="104" t="s">
        <v>486</v>
      </c>
      <c r="L9" s="104">
        <v>1</v>
      </c>
      <c r="M9" s="104">
        <v>1.8</v>
      </c>
      <c r="N9" s="150">
        <v>17.3</v>
      </c>
      <c r="O9" s="105" t="s">
        <v>397</v>
      </c>
      <c r="P9" s="29">
        <v>0.6</v>
      </c>
      <c r="Q9" s="106">
        <v>0</v>
      </c>
      <c r="R9" s="132" t="s">
        <v>356</v>
      </c>
      <c r="S9" s="1">
        <v>1024</v>
      </c>
      <c r="T9" s="135" t="s">
        <v>385</v>
      </c>
      <c r="U9" s="1"/>
      <c r="V9" s="2"/>
      <c r="X9" s="85">
        <v>6.6</v>
      </c>
      <c r="Y9" s="85">
        <v>1.3</v>
      </c>
      <c r="AH9" s="89">
        <f aca="true" t="shared" si="4" ref="AH9:AH72">6.107*EXP(17.38*(B9/(239+B9)))</f>
        <v>8.659035531865939</v>
      </c>
      <c r="AI9" s="89">
        <f aca="true" t="shared" si="5" ref="AI9:AI72">IF(W9&gt;=0,6.107*EXP(17.38*(C9/(239+C9))),6.107*EXP(22.44*(C9/(272.4+C9))))</f>
        <v>8.479312848497392</v>
      </c>
      <c r="AJ9" s="89">
        <f aca="true" t="shared" si="6" ref="AJ9:AJ72">IF(C9&gt;=0,AI9-(0.000799*1000*(B9-C9)),AI9-(0.00072*1000*(B9-C9)))</f>
        <v>8.23961284849739</v>
      </c>
      <c r="AK9" s="89">
        <f aca="true" t="shared" si="7" ref="AK9:AK72">239*LN(AJ9/6.107)/(17.38-LN(AJ9/6.107))</f>
        <v>4.191025174642252</v>
      </c>
    </row>
    <row r="10" spans="1:37" ht="12" customHeight="1">
      <c r="A10" s="28">
        <v>40545</v>
      </c>
      <c r="B10" s="142">
        <v>0.4</v>
      </c>
      <c r="C10" s="107">
        <v>-0.1</v>
      </c>
      <c r="D10" s="150">
        <v>2.3</v>
      </c>
      <c r="E10" s="107">
        <v>0.1</v>
      </c>
      <c r="F10" s="108">
        <f t="shared" si="2"/>
        <v>1.2</v>
      </c>
      <c r="G10" s="109">
        <f aca="true" t="shared" si="8" ref="G10:G36">100*(AJ10/AH10)</f>
        <v>90.70756431887797</v>
      </c>
      <c r="H10" s="110">
        <f t="shared" si="3"/>
        <v>-0.9381413543263007</v>
      </c>
      <c r="I10" s="128">
        <v>-1.5</v>
      </c>
      <c r="J10" s="104">
        <v>7</v>
      </c>
      <c r="K10" s="104" t="s">
        <v>396</v>
      </c>
      <c r="L10" s="104">
        <v>2</v>
      </c>
      <c r="M10" s="104">
        <v>1.1</v>
      </c>
      <c r="N10" s="150">
        <v>14.4</v>
      </c>
      <c r="O10" s="105" t="s">
        <v>487</v>
      </c>
      <c r="P10" s="29">
        <v>0</v>
      </c>
      <c r="Q10" s="106">
        <v>0</v>
      </c>
      <c r="R10" s="5"/>
      <c r="S10" s="1">
        <v>1029</v>
      </c>
      <c r="T10" s="135" t="s">
        <v>220</v>
      </c>
      <c r="U10" s="1"/>
      <c r="V10" s="2"/>
      <c r="X10" s="85">
        <v>6.7</v>
      </c>
      <c r="Y10" s="85">
        <v>1.5</v>
      </c>
      <c r="AH10" s="89">
        <f t="shared" si="4"/>
        <v>6.286942849347582</v>
      </c>
      <c r="AI10" s="89">
        <f t="shared" si="5"/>
        <v>6.062732728763058</v>
      </c>
      <c r="AJ10" s="89">
        <f t="shared" si="6"/>
        <v>5.702732728763058</v>
      </c>
      <c r="AK10" s="89">
        <f t="shared" si="7"/>
        <v>-0.9381413543263007</v>
      </c>
    </row>
    <row r="11" spans="1:37" ht="12" customHeight="1">
      <c r="A11" s="28">
        <v>40546</v>
      </c>
      <c r="B11" s="142">
        <v>-1.3</v>
      </c>
      <c r="C11" s="107">
        <v>-2.3</v>
      </c>
      <c r="D11" s="150">
        <v>1.6</v>
      </c>
      <c r="E11" s="107">
        <v>-1.6</v>
      </c>
      <c r="F11" s="109">
        <f t="shared" si="2"/>
        <v>0</v>
      </c>
      <c r="G11" s="109">
        <f t="shared" si="8"/>
        <v>79.9177734517584</v>
      </c>
      <c r="H11" s="103">
        <f t="shared" si="3"/>
        <v>-4.310621365107005</v>
      </c>
      <c r="I11" s="145">
        <v>-3.1</v>
      </c>
      <c r="J11" s="104">
        <v>7</v>
      </c>
      <c r="K11" s="104" t="s">
        <v>386</v>
      </c>
      <c r="L11" s="104">
        <v>0</v>
      </c>
      <c r="M11" s="104">
        <v>0</v>
      </c>
      <c r="N11" s="150">
        <v>8.1</v>
      </c>
      <c r="O11" s="105" t="s">
        <v>484</v>
      </c>
      <c r="P11" s="29">
        <v>0.1</v>
      </c>
      <c r="Q11" s="106">
        <v>0</v>
      </c>
      <c r="R11" s="5"/>
      <c r="S11" s="1">
        <v>1026</v>
      </c>
      <c r="T11" s="135" t="s">
        <v>35</v>
      </c>
      <c r="U11" s="1"/>
      <c r="V11" s="2"/>
      <c r="X11" s="85">
        <v>6.3</v>
      </c>
      <c r="Y11" s="85">
        <v>1.7</v>
      </c>
      <c r="AH11" s="89">
        <f t="shared" si="4"/>
        <v>5.553248472803667</v>
      </c>
      <c r="AI11" s="89">
        <f t="shared" si="5"/>
        <v>5.158032533708468</v>
      </c>
      <c r="AJ11" s="89">
        <f t="shared" si="6"/>
        <v>4.438032533708468</v>
      </c>
      <c r="AK11" s="89">
        <f t="shared" si="7"/>
        <v>-4.310621365107005</v>
      </c>
    </row>
    <row r="12" spans="1:37" ht="12" customHeight="1">
      <c r="A12" s="28">
        <v>40547</v>
      </c>
      <c r="B12" s="142">
        <v>-1</v>
      </c>
      <c r="C12" s="107">
        <v>-1.6</v>
      </c>
      <c r="D12" s="150">
        <v>5.9</v>
      </c>
      <c r="E12" s="107">
        <v>-4.8</v>
      </c>
      <c r="F12" s="108">
        <f t="shared" si="2"/>
        <v>0.5500000000000003</v>
      </c>
      <c r="G12" s="109">
        <f t="shared" si="8"/>
        <v>88.0750811184873</v>
      </c>
      <c r="H12" s="110">
        <f t="shared" si="3"/>
        <v>-2.7190761553605927</v>
      </c>
      <c r="I12" s="128">
        <v>-8.6</v>
      </c>
      <c r="J12" s="104">
        <v>8</v>
      </c>
      <c r="K12" s="104" t="s">
        <v>484</v>
      </c>
      <c r="L12" s="104">
        <v>2</v>
      </c>
      <c r="M12" s="104">
        <v>5.1</v>
      </c>
      <c r="N12" s="150">
        <v>23.2</v>
      </c>
      <c r="O12" s="105" t="s">
        <v>484</v>
      </c>
      <c r="P12" s="29">
        <v>0.2</v>
      </c>
      <c r="Q12" s="148">
        <v>0.1</v>
      </c>
      <c r="R12" s="132" t="s">
        <v>356</v>
      </c>
      <c r="S12" s="1">
        <v>1013</v>
      </c>
      <c r="T12" s="136" t="s">
        <v>490</v>
      </c>
      <c r="U12" s="1"/>
      <c r="V12" s="2"/>
      <c r="X12" s="85">
        <v>6.4</v>
      </c>
      <c r="Y12" s="85">
        <v>1.4</v>
      </c>
      <c r="AH12" s="89">
        <f t="shared" si="4"/>
        <v>5.676929151302562</v>
      </c>
      <c r="AI12" s="89">
        <f t="shared" si="5"/>
        <v>5.431959955048785</v>
      </c>
      <c r="AJ12" s="89">
        <f t="shared" si="6"/>
        <v>4.9999599550487845</v>
      </c>
      <c r="AK12" s="89">
        <f t="shared" si="7"/>
        <v>-2.7190761553605927</v>
      </c>
    </row>
    <row r="13" spans="1:37" ht="12" customHeight="1">
      <c r="A13" s="28">
        <v>40548</v>
      </c>
      <c r="B13" s="142">
        <v>4.9</v>
      </c>
      <c r="C13" s="107">
        <v>4.5</v>
      </c>
      <c r="D13" s="150">
        <v>4.9</v>
      </c>
      <c r="E13" s="107">
        <v>-1</v>
      </c>
      <c r="F13" s="109">
        <f t="shared" si="2"/>
        <v>1.9500000000000002</v>
      </c>
      <c r="G13" s="109">
        <f t="shared" si="8"/>
        <v>93.55015754656402</v>
      </c>
      <c r="H13" s="103">
        <f t="shared" si="3"/>
        <v>3.9489015452464367</v>
      </c>
      <c r="I13" s="128">
        <v>0.6</v>
      </c>
      <c r="J13" s="104">
        <v>7</v>
      </c>
      <c r="K13" s="104" t="s">
        <v>485</v>
      </c>
      <c r="L13" s="104">
        <v>5</v>
      </c>
      <c r="M13" s="104">
        <v>9.2</v>
      </c>
      <c r="N13" s="150">
        <v>38.3</v>
      </c>
      <c r="O13" s="105" t="s">
        <v>485</v>
      </c>
      <c r="P13" s="29">
        <v>1.3</v>
      </c>
      <c r="Q13" s="106">
        <v>0</v>
      </c>
      <c r="R13" s="132" t="s">
        <v>356</v>
      </c>
      <c r="S13" s="1">
        <v>997</v>
      </c>
      <c r="T13" s="136" t="s">
        <v>491</v>
      </c>
      <c r="U13" s="1"/>
      <c r="V13" s="2"/>
      <c r="X13" s="85">
        <v>6.4</v>
      </c>
      <c r="Y13" s="85">
        <v>1.3</v>
      </c>
      <c r="AH13" s="89">
        <f t="shared" si="4"/>
        <v>8.659035531865939</v>
      </c>
      <c r="AI13" s="89">
        <f t="shared" si="5"/>
        <v>8.420141382073544</v>
      </c>
      <c r="AJ13" s="89">
        <f t="shared" si="6"/>
        <v>8.100541382073544</v>
      </c>
      <c r="AK13" s="89">
        <f t="shared" si="7"/>
        <v>3.9489015452464367</v>
      </c>
    </row>
    <row r="14" spans="1:37" ht="12" customHeight="1">
      <c r="A14" s="28">
        <v>40549</v>
      </c>
      <c r="B14" s="142">
        <v>-0.2</v>
      </c>
      <c r="C14" s="107">
        <v>-0.3</v>
      </c>
      <c r="D14" s="150">
        <v>2.2</v>
      </c>
      <c r="E14" s="107">
        <v>-1</v>
      </c>
      <c r="F14" s="108">
        <f t="shared" si="2"/>
        <v>0.6000000000000001</v>
      </c>
      <c r="G14" s="109">
        <f t="shared" si="8"/>
        <v>98.07766657285418</v>
      </c>
      <c r="H14" s="110">
        <f t="shared" si="3"/>
        <v>-0.4661787936977419</v>
      </c>
      <c r="I14" s="128">
        <v>-5.3</v>
      </c>
      <c r="J14" s="104">
        <v>6</v>
      </c>
      <c r="K14" s="104" t="s">
        <v>386</v>
      </c>
      <c r="L14" s="104">
        <v>0</v>
      </c>
      <c r="M14" s="104">
        <v>0.6</v>
      </c>
      <c r="N14" s="150">
        <v>12.5</v>
      </c>
      <c r="O14" s="105" t="s">
        <v>492</v>
      </c>
      <c r="P14" s="29">
        <v>3.7</v>
      </c>
      <c r="Q14" s="106">
        <v>0</v>
      </c>
      <c r="R14" s="5"/>
      <c r="S14" s="1">
        <v>994</v>
      </c>
      <c r="T14" s="136" t="s">
        <v>349</v>
      </c>
      <c r="U14" s="1"/>
      <c r="V14" s="2"/>
      <c r="X14" s="85">
        <v>6.5</v>
      </c>
      <c r="Y14" s="85">
        <v>1.3</v>
      </c>
      <c r="AH14" s="89">
        <f t="shared" si="4"/>
        <v>6.0187496615888785</v>
      </c>
      <c r="AI14" s="89">
        <f t="shared" si="5"/>
        <v>5.97504922494793</v>
      </c>
      <c r="AJ14" s="89">
        <f t="shared" si="6"/>
        <v>5.90304922494793</v>
      </c>
      <c r="AK14" s="89">
        <f t="shared" si="7"/>
        <v>-0.4661787936977419</v>
      </c>
    </row>
    <row r="15" spans="1:47" ht="12" customHeight="1">
      <c r="A15" s="28">
        <v>40550</v>
      </c>
      <c r="B15" s="142">
        <v>0.5</v>
      </c>
      <c r="C15" s="107">
        <v>0.4</v>
      </c>
      <c r="D15" s="150">
        <v>8</v>
      </c>
      <c r="E15" s="107">
        <v>-0.2</v>
      </c>
      <c r="F15" s="109">
        <f t="shared" si="2"/>
        <v>3.9</v>
      </c>
      <c r="G15" s="109">
        <f t="shared" si="8"/>
        <v>98.01643784354042</v>
      </c>
      <c r="H15" s="103">
        <f t="shared" si="3"/>
        <v>0.223655350913806</v>
      </c>
      <c r="I15" s="128">
        <v>-2.1</v>
      </c>
      <c r="J15" s="104">
        <v>8</v>
      </c>
      <c r="K15" s="104" t="s">
        <v>397</v>
      </c>
      <c r="L15" s="104">
        <v>4</v>
      </c>
      <c r="M15" s="104">
        <v>5.7</v>
      </c>
      <c r="N15" s="150">
        <v>22.5</v>
      </c>
      <c r="O15" s="105" t="s">
        <v>398</v>
      </c>
      <c r="P15" s="29">
        <v>5.7</v>
      </c>
      <c r="Q15" s="148">
        <v>0.3</v>
      </c>
      <c r="R15" s="132" t="s">
        <v>356</v>
      </c>
      <c r="S15" s="1">
        <v>1001</v>
      </c>
      <c r="T15" s="136" t="s">
        <v>135</v>
      </c>
      <c r="U15" s="1"/>
      <c r="V15" s="2"/>
      <c r="X15" s="85">
        <v>6.2</v>
      </c>
      <c r="Y15" s="85">
        <v>1.1</v>
      </c>
      <c r="AH15" s="89">
        <f t="shared" si="4"/>
        <v>6.332654997374652</v>
      </c>
      <c r="AI15" s="89">
        <f t="shared" si="5"/>
        <v>6.286942849347582</v>
      </c>
      <c r="AJ15" s="89">
        <f t="shared" si="6"/>
        <v>6.207042849347582</v>
      </c>
      <c r="AK15" s="89">
        <f t="shared" si="7"/>
        <v>0.223655350913806</v>
      </c>
      <c r="AU15" s="89" t="e">
        <f>W7*(10^(85/(18429.1+(67.53*#REF!)+(0.003*31)))-1)</f>
        <v>#REF!</v>
      </c>
    </row>
    <row r="16" spans="1:47" ht="12" customHeight="1">
      <c r="A16" s="28">
        <v>40551</v>
      </c>
      <c r="B16" s="142">
        <v>4.5</v>
      </c>
      <c r="C16" s="107">
        <v>4</v>
      </c>
      <c r="D16" s="150">
        <v>4.9</v>
      </c>
      <c r="E16" s="107">
        <v>0.4</v>
      </c>
      <c r="F16" s="108">
        <f t="shared" si="2"/>
        <v>2.6500000000000004</v>
      </c>
      <c r="G16" s="109">
        <f t="shared" si="8"/>
        <v>91.80626861187132</v>
      </c>
      <c r="H16" s="110">
        <f t="shared" si="3"/>
        <v>3.285793499422468</v>
      </c>
      <c r="I16" s="128">
        <v>1</v>
      </c>
      <c r="J16" s="104">
        <v>8</v>
      </c>
      <c r="K16" s="104" t="s">
        <v>486</v>
      </c>
      <c r="L16" s="104">
        <v>6</v>
      </c>
      <c r="M16" s="104">
        <v>10.5</v>
      </c>
      <c r="N16" s="150">
        <v>31.7</v>
      </c>
      <c r="O16" s="105" t="s">
        <v>492</v>
      </c>
      <c r="P16" s="29">
        <v>0</v>
      </c>
      <c r="Q16" s="106">
        <v>0</v>
      </c>
      <c r="R16" s="5"/>
      <c r="S16" s="1">
        <v>992</v>
      </c>
      <c r="T16" s="136" t="s">
        <v>59</v>
      </c>
      <c r="U16" s="1"/>
      <c r="V16" s="2"/>
      <c r="X16" s="85">
        <v>6.4</v>
      </c>
      <c r="Y16" s="85">
        <v>1.3</v>
      </c>
      <c r="AH16" s="89">
        <f t="shared" si="4"/>
        <v>8.420141382073544</v>
      </c>
      <c r="AI16" s="89">
        <f t="shared" si="5"/>
        <v>8.129717614725772</v>
      </c>
      <c r="AJ16" s="89">
        <f t="shared" si="6"/>
        <v>7.730217614725772</v>
      </c>
      <c r="AK16" s="89">
        <f t="shared" si="7"/>
        <v>3.285793499422468</v>
      </c>
      <c r="AU16" s="89" t="e">
        <f>W8*(10^(85/(18429.1+(67.53*#REF!)+(0.003*31)))-1)</f>
        <v>#REF!</v>
      </c>
    </row>
    <row r="17" spans="1:47" ht="12" customHeight="1">
      <c r="A17" s="28">
        <v>40552</v>
      </c>
      <c r="B17" s="142">
        <v>2.1</v>
      </c>
      <c r="C17" s="107">
        <v>1.2</v>
      </c>
      <c r="D17" s="150">
        <v>6</v>
      </c>
      <c r="E17" s="107">
        <v>0.9</v>
      </c>
      <c r="F17" s="109">
        <f t="shared" si="2"/>
        <v>3.45</v>
      </c>
      <c r="G17" s="109">
        <f t="shared" si="8"/>
        <v>83.62773459176728</v>
      </c>
      <c r="H17" s="103">
        <f t="shared" si="3"/>
        <v>-0.3763854727087703</v>
      </c>
      <c r="I17" s="128">
        <v>-2</v>
      </c>
      <c r="J17" s="104">
        <v>0</v>
      </c>
      <c r="K17" s="104" t="s">
        <v>485</v>
      </c>
      <c r="L17" s="153" t="s">
        <v>136</v>
      </c>
      <c r="M17" s="104">
        <v>8.1</v>
      </c>
      <c r="N17" s="150">
        <v>25.4</v>
      </c>
      <c r="O17" s="105" t="s">
        <v>137</v>
      </c>
      <c r="P17" s="29">
        <v>0</v>
      </c>
      <c r="Q17" s="106">
        <v>0</v>
      </c>
      <c r="R17" s="5"/>
      <c r="S17" s="1">
        <v>1008</v>
      </c>
      <c r="T17" s="136" t="s">
        <v>506</v>
      </c>
      <c r="U17" s="1"/>
      <c r="V17" s="2"/>
      <c r="X17" s="85">
        <v>6.5</v>
      </c>
      <c r="Y17" s="85">
        <v>1.4</v>
      </c>
      <c r="AH17" s="89">
        <f t="shared" si="4"/>
        <v>7.105128334021381</v>
      </c>
      <c r="AI17" s="89">
        <f t="shared" si="5"/>
        <v>6.6609578655798565</v>
      </c>
      <c r="AJ17" s="89">
        <f t="shared" si="6"/>
        <v>5.941857865579856</v>
      </c>
      <c r="AK17" s="89">
        <f t="shared" si="7"/>
        <v>-0.3763854727087703</v>
      </c>
      <c r="AU17" s="89">
        <f aca="true" t="shared" si="9" ref="AU17:AU24">W9*(10^(85/(18429.1+(67.53*B9)+(0.003*31)))-1)</f>
        <v>0</v>
      </c>
    </row>
    <row r="18" spans="1:47" ht="12" customHeight="1">
      <c r="A18" s="28">
        <v>40553</v>
      </c>
      <c r="B18" s="142">
        <v>3.6</v>
      </c>
      <c r="C18" s="107">
        <v>3</v>
      </c>
      <c r="D18" s="150">
        <v>7.4</v>
      </c>
      <c r="E18" s="107">
        <v>-1.4</v>
      </c>
      <c r="F18" s="108">
        <f t="shared" si="2"/>
        <v>3</v>
      </c>
      <c r="G18" s="109">
        <f t="shared" si="8"/>
        <v>89.77824856386968</v>
      </c>
      <c r="H18" s="110">
        <f t="shared" si="3"/>
        <v>2.081772415257597</v>
      </c>
      <c r="I18" s="128">
        <v>-5.1</v>
      </c>
      <c r="J18" s="104">
        <v>8</v>
      </c>
      <c r="K18" s="104" t="s">
        <v>484</v>
      </c>
      <c r="L18" s="104">
        <v>4</v>
      </c>
      <c r="M18" s="104">
        <v>13.5</v>
      </c>
      <c r="N18" s="150">
        <v>37.6</v>
      </c>
      <c r="O18" s="105" t="s">
        <v>507</v>
      </c>
      <c r="P18" s="29">
        <v>3</v>
      </c>
      <c r="Q18" s="106">
        <v>0</v>
      </c>
      <c r="R18" s="5"/>
      <c r="S18" s="1">
        <v>1011</v>
      </c>
      <c r="T18" s="136" t="s">
        <v>330</v>
      </c>
      <c r="U18" s="1"/>
      <c r="V18" s="2"/>
      <c r="X18" s="85">
        <v>6.7</v>
      </c>
      <c r="Y18" s="85">
        <v>1.4</v>
      </c>
      <c r="AH18" s="89">
        <f t="shared" si="4"/>
        <v>7.903784318055541</v>
      </c>
      <c r="AI18" s="89">
        <f t="shared" si="5"/>
        <v>7.575279131016056</v>
      </c>
      <c r="AJ18" s="89">
        <f t="shared" si="6"/>
        <v>7.095879131016056</v>
      </c>
      <c r="AK18" s="89">
        <f t="shared" si="7"/>
        <v>2.081772415257597</v>
      </c>
      <c r="AU18" s="89">
        <f t="shared" si="9"/>
        <v>0</v>
      </c>
    </row>
    <row r="19" spans="1:47" ht="12" customHeight="1">
      <c r="A19" s="28">
        <v>40554</v>
      </c>
      <c r="B19" s="142">
        <v>5.2</v>
      </c>
      <c r="C19" s="107">
        <v>4.6</v>
      </c>
      <c r="D19" s="150">
        <v>7.4</v>
      </c>
      <c r="E19" s="107">
        <v>3.6</v>
      </c>
      <c r="F19" s="109">
        <f t="shared" si="2"/>
        <v>5.5</v>
      </c>
      <c r="G19" s="109">
        <f t="shared" si="8"/>
        <v>90.4751375121403</v>
      </c>
      <c r="H19" s="103">
        <f t="shared" si="3"/>
        <v>3.7714076300869386</v>
      </c>
      <c r="I19" s="128">
        <v>3.9</v>
      </c>
      <c r="J19" s="104">
        <v>8</v>
      </c>
      <c r="K19" s="104" t="s">
        <v>492</v>
      </c>
      <c r="L19" s="104">
        <v>5</v>
      </c>
      <c r="M19" s="104">
        <v>7.2</v>
      </c>
      <c r="N19" s="150">
        <v>39.1</v>
      </c>
      <c r="O19" s="105" t="s">
        <v>487</v>
      </c>
      <c r="P19" s="29">
        <v>7</v>
      </c>
      <c r="Q19" s="106">
        <v>0</v>
      </c>
      <c r="R19" s="5"/>
      <c r="S19" s="1">
        <v>1004</v>
      </c>
      <c r="T19" s="136" t="s">
        <v>210</v>
      </c>
      <c r="U19" s="1"/>
      <c r="V19" s="2"/>
      <c r="X19" s="85">
        <v>6.3</v>
      </c>
      <c r="Y19" s="85">
        <v>1.4</v>
      </c>
      <c r="AH19" s="89">
        <f t="shared" si="4"/>
        <v>8.842111842520199</v>
      </c>
      <c r="AI19" s="89">
        <f t="shared" si="5"/>
        <v>8.479312848497392</v>
      </c>
      <c r="AJ19" s="89">
        <f t="shared" si="6"/>
        <v>7.999912848497392</v>
      </c>
      <c r="AK19" s="89">
        <f t="shared" si="7"/>
        <v>3.7714076300869386</v>
      </c>
      <c r="AU19" s="89">
        <f t="shared" si="9"/>
        <v>0</v>
      </c>
    </row>
    <row r="20" spans="1:47" ht="12" customHeight="1">
      <c r="A20" s="28">
        <v>40555</v>
      </c>
      <c r="B20" s="142">
        <v>7.4</v>
      </c>
      <c r="C20" s="107">
        <v>7.1</v>
      </c>
      <c r="D20" s="150">
        <v>11.6</v>
      </c>
      <c r="E20" s="107">
        <v>-0.4</v>
      </c>
      <c r="F20" s="108">
        <f t="shared" si="2"/>
        <v>5.6</v>
      </c>
      <c r="G20" s="109">
        <f t="shared" si="8"/>
        <v>95.6370326166703</v>
      </c>
      <c r="H20" s="110">
        <f t="shared" si="3"/>
        <v>6.749692260946308</v>
      </c>
      <c r="I20" s="128">
        <v>-3.9</v>
      </c>
      <c r="J20" s="104">
        <v>8</v>
      </c>
      <c r="K20" s="104" t="s">
        <v>485</v>
      </c>
      <c r="L20" s="153" t="s">
        <v>331</v>
      </c>
      <c r="M20" s="104">
        <v>6.2</v>
      </c>
      <c r="N20" s="150">
        <v>20.2</v>
      </c>
      <c r="O20" s="105" t="s">
        <v>483</v>
      </c>
      <c r="P20" s="29">
        <v>5.8</v>
      </c>
      <c r="Q20" s="106">
        <v>0</v>
      </c>
      <c r="R20" s="5"/>
      <c r="S20" s="1">
        <v>1007</v>
      </c>
      <c r="T20" s="135" t="s">
        <v>211</v>
      </c>
      <c r="U20" s="1"/>
      <c r="V20" s="2"/>
      <c r="X20" s="85">
        <v>6.1</v>
      </c>
      <c r="Y20" s="85">
        <v>1</v>
      </c>
      <c r="AH20" s="89">
        <f t="shared" si="4"/>
        <v>10.29234011027384</v>
      </c>
      <c r="AI20" s="89">
        <f t="shared" si="5"/>
        <v>10.082988668281233</v>
      </c>
      <c r="AJ20" s="89">
        <f t="shared" si="6"/>
        <v>9.843288668281232</v>
      </c>
      <c r="AK20" s="89">
        <f t="shared" si="7"/>
        <v>6.749692260946308</v>
      </c>
      <c r="AU20" s="89">
        <f t="shared" si="9"/>
        <v>0</v>
      </c>
    </row>
    <row r="21" spans="1:47" ht="12" customHeight="1">
      <c r="A21" s="28">
        <v>40556</v>
      </c>
      <c r="B21" s="142">
        <v>11.6</v>
      </c>
      <c r="C21" s="107">
        <v>11</v>
      </c>
      <c r="D21" s="150">
        <v>12.2</v>
      </c>
      <c r="E21" s="107">
        <v>7.4</v>
      </c>
      <c r="F21" s="109">
        <f t="shared" si="2"/>
        <v>9.8</v>
      </c>
      <c r="G21" s="109">
        <f t="shared" si="8"/>
        <v>92.58857362317046</v>
      </c>
      <c r="H21" s="103">
        <f t="shared" si="3"/>
        <v>10.441176361556773</v>
      </c>
      <c r="I21" s="128">
        <v>8.1</v>
      </c>
      <c r="J21" s="104">
        <v>7</v>
      </c>
      <c r="K21" s="104" t="s">
        <v>485</v>
      </c>
      <c r="L21" s="153" t="s">
        <v>136</v>
      </c>
      <c r="M21" s="104">
        <v>6.5</v>
      </c>
      <c r="N21" s="150">
        <v>26.2</v>
      </c>
      <c r="O21" s="105" t="s">
        <v>212</v>
      </c>
      <c r="P21" s="29">
        <v>5</v>
      </c>
      <c r="Q21" s="106">
        <v>0</v>
      </c>
      <c r="R21" s="5"/>
      <c r="S21" s="1">
        <v>1008</v>
      </c>
      <c r="T21" s="136" t="s">
        <v>11</v>
      </c>
      <c r="U21" s="1"/>
      <c r="V21" s="2"/>
      <c r="X21" s="85">
        <v>6.3</v>
      </c>
      <c r="Y21" s="85">
        <v>0.8</v>
      </c>
      <c r="AH21" s="89">
        <f t="shared" si="4"/>
        <v>13.652693816685344</v>
      </c>
      <c r="AI21" s="89">
        <f t="shared" si="5"/>
        <v>13.120234466007751</v>
      </c>
      <c r="AJ21" s="89">
        <f t="shared" si="6"/>
        <v>12.640834466007751</v>
      </c>
      <c r="AK21" s="89">
        <f t="shared" si="7"/>
        <v>10.441176361556773</v>
      </c>
      <c r="AU21" s="89">
        <f t="shared" si="9"/>
        <v>0</v>
      </c>
    </row>
    <row r="22" spans="1:47" ht="12" customHeight="1">
      <c r="A22" s="28">
        <v>40557</v>
      </c>
      <c r="B22" s="142">
        <v>9.7</v>
      </c>
      <c r="C22" s="107">
        <v>9.3</v>
      </c>
      <c r="D22" s="150">
        <v>10.5</v>
      </c>
      <c r="E22" s="154">
        <v>9.4</v>
      </c>
      <c r="F22" s="108">
        <f t="shared" si="2"/>
        <v>9.95</v>
      </c>
      <c r="G22" s="109">
        <f t="shared" si="8"/>
        <v>94.68828334525627</v>
      </c>
      <c r="H22" s="110">
        <f t="shared" si="3"/>
        <v>8.88993497891091</v>
      </c>
      <c r="I22" s="128">
        <v>7.9</v>
      </c>
      <c r="J22" s="104">
        <v>7</v>
      </c>
      <c r="K22" s="104" t="s">
        <v>485</v>
      </c>
      <c r="L22" s="104">
        <v>4</v>
      </c>
      <c r="M22" s="104">
        <v>8</v>
      </c>
      <c r="N22" s="150">
        <v>26.2</v>
      </c>
      <c r="O22" s="105" t="s">
        <v>484</v>
      </c>
      <c r="P22" s="29">
        <v>0.8</v>
      </c>
      <c r="Q22" s="106">
        <v>0</v>
      </c>
      <c r="R22" s="5"/>
      <c r="S22" s="1">
        <v>1005</v>
      </c>
      <c r="T22" s="135" t="s">
        <v>511</v>
      </c>
      <c r="U22" s="1"/>
      <c r="V22" s="2"/>
      <c r="X22" s="85">
        <v>6.3</v>
      </c>
      <c r="Y22" s="85">
        <v>0.9</v>
      </c>
      <c r="AH22" s="89">
        <f t="shared" si="4"/>
        <v>12.028809601738768</v>
      </c>
      <c r="AI22" s="89">
        <f t="shared" si="5"/>
        <v>11.709473318755796</v>
      </c>
      <c r="AJ22" s="89">
        <f t="shared" si="6"/>
        <v>11.389873318755797</v>
      </c>
      <c r="AK22" s="89">
        <f t="shared" si="7"/>
        <v>8.88993497891091</v>
      </c>
      <c r="AU22" s="89">
        <f t="shared" si="9"/>
        <v>0</v>
      </c>
    </row>
    <row r="23" spans="1:47" ht="12" customHeight="1">
      <c r="A23" s="28">
        <v>40558</v>
      </c>
      <c r="B23" s="142">
        <v>9.7</v>
      </c>
      <c r="C23" s="107">
        <v>8.8</v>
      </c>
      <c r="D23" s="150">
        <v>12</v>
      </c>
      <c r="E23" s="107">
        <v>5</v>
      </c>
      <c r="F23" s="109">
        <f t="shared" si="2"/>
        <v>8.5</v>
      </c>
      <c r="G23" s="109">
        <f t="shared" si="8"/>
        <v>88.1360292284688</v>
      </c>
      <c r="H23" s="103">
        <f t="shared" si="3"/>
        <v>7.833632305951617</v>
      </c>
      <c r="I23" s="128">
        <v>0.8</v>
      </c>
      <c r="J23" s="104">
        <v>8</v>
      </c>
      <c r="K23" s="104" t="s">
        <v>485</v>
      </c>
      <c r="L23" s="104">
        <v>6</v>
      </c>
      <c r="M23" s="104">
        <v>14</v>
      </c>
      <c r="N23" s="150">
        <v>39.8</v>
      </c>
      <c r="O23" s="105" t="s">
        <v>485</v>
      </c>
      <c r="P23" s="29">
        <v>0</v>
      </c>
      <c r="Q23" s="111">
        <v>0</v>
      </c>
      <c r="R23" s="5"/>
      <c r="S23" s="1">
        <v>1009</v>
      </c>
      <c r="T23" s="135" t="s">
        <v>254</v>
      </c>
      <c r="U23" s="1"/>
      <c r="V23" s="2"/>
      <c r="X23" s="85">
        <v>6.4</v>
      </c>
      <c r="Y23" s="85">
        <v>1.3</v>
      </c>
      <c r="AH23" s="89">
        <f t="shared" si="4"/>
        <v>12.028809601738768</v>
      </c>
      <c r="AI23" s="89">
        <f t="shared" si="5"/>
        <v>11.32081514642534</v>
      </c>
      <c r="AJ23" s="89">
        <f t="shared" si="6"/>
        <v>10.601715146425342</v>
      </c>
      <c r="AK23" s="89">
        <f t="shared" si="7"/>
        <v>7.833632305951617</v>
      </c>
      <c r="AU23" s="89">
        <f t="shared" si="9"/>
        <v>0</v>
      </c>
    </row>
    <row r="24" spans="1:47" ht="12" customHeight="1">
      <c r="A24" s="28">
        <v>40559</v>
      </c>
      <c r="B24" s="142">
        <v>11</v>
      </c>
      <c r="C24" s="107">
        <v>9.9</v>
      </c>
      <c r="D24" s="150">
        <v>12.4</v>
      </c>
      <c r="E24" s="107">
        <v>9.2</v>
      </c>
      <c r="F24" s="108">
        <f t="shared" si="2"/>
        <v>10.8</v>
      </c>
      <c r="G24" s="109">
        <f t="shared" si="8"/>
        <v>86.22127530753974</v>
      </c>
      <c r="H24" s="110">
        <f t="shared" si="3"/>
        <v>8.789051635693427</v>
      </c>
      <c r="I24" s="128">
        <v>7.5</v>
      </c>
      <c r="J24" s="104">
        <v>7</v>
      </c>
      <c r="K24" s="104" t="s">
        <v>212</v>
      </c>
      <c r="L24" s="104">
        <v>6</v>
      </c>
      <c r="M24" s="104">
        <v>9.7</v>
      </c>
      <c r="N24" s="150">
        <v>33.2</v>
      </c>
      <c r="O24" s="105" t="s">
        <v>485</v>
      </c>
      <c r="P24" s="29">
        <v>1.6</v>
      </c>
      <c r="Q24" s="111">
        <v>0</v>
      </c>
      <c r="R24" s="5"/>
      <c r="S24" s="1">
        <v>1011</v>
      </c>
      <c r="T24" s="135" t="s">
        <v>194</v>
      </c>
      <c r="U24" s="1"/>
      <c r="V24" s="2"/>
      <c r="X24" s="85">
        <v>6.1</v>
      </c>
      <c r="Y24" s="85">
        <v>1.3</v>
      </c>
      <c r="AH24" s="89">
        <f t="shared" si="4"/>
        <v>13.120234466007751</v>
      </c>
      <c r="AI24" s="89">
        <f t="shared" si="5"/>
        <v>12.191333479931261</v>
      </c>
      <c r="AJ24" s="89">
        <f t="shared" si="6"/>
        <v>11.312433479931261</v>
      </c>
      <c r="AK24" s="89">
        <f t="shared" si="7"/>
        <v>8.789051635693427</v>
      </c>
      <c r="AU24" s="89">
        <f t="shared" si="9"/>
        <v>0</v>
      </c>
    </row>
    <row r="25" spans="1:37" ht="12" customHeight="1">
      <c r="A25" s="28">
        <v>40560</v>
      </c>
      <c r="B25" s="142">
        <v>3.9</v>
      </c>
      <c r="C25" s="107">
        <v>3.8</v>
      </c>
      <c r="D25" s="150">
        <v>7.4</v>
      </c>
      <c r="E25" s="107">
        <v>3.6</v>
      </c>
      <c r="F25" s="109">
        <f t="shared" si="2"/>
        <v>5.5</v>
      </c>
      <c r="G25" s="109">
        <f t="shared" si="8"/>
        <v>98.30839733717977</v>
      </c>
      <c r="H25" s="103">
        <f t="shared" si="3"/>
        <v>3.657912656823669</v>
      </c>
      <c r="I25" s="128">
        <v>-0.6</v>
      </c>
      <c r="J25" s="104">
        <v>8</v>
      </c>
      <c r="K25" s="104" t="s">
        <v>386</v>
      </c>
      <c r="L25" s="104">
        <v>0</v>
      </c>
      <c r="M25" s="104">
        <v>0.5</v>
      </c>
      <c r="N25" s="150">
        <v>10.3</v>
      </c>
      <c r="O25" s="105" t="s">
        <v>485</v>
      </c>
      <c r="P25" s="29">
        <v>0</v>
      </c>
      <c r="Q25" s="111">
        <v>0</v>
      </c>
      <c r="R25" s="5"/>
      <c r="S25" s="1">
        <v>1018</v>
      </c>
      <c r="T25" s="136" t="s">
        <v>466</v>
      </c>
      <c r="U25" s="1"/>
      <c r="V25" s="2"/>
      <c r="X25" s="85">
        <v>6</v>
      </c>
      <c r="Y25" s="85">
        <v>1.1</v>
      </c>
      <c r="AH25" s="89">
        <f t="shared" si="4"/>
        <v>8.072706165126084</v>
      </c>
      <c r="AI25" s="89">
        <f t="shared" si="5"/>
        <v>8.016048052675158</v>
      </c>
      <c r="AJ25" s="89">
        <f t="shared" si="6"/>
        <v>7.936148052675158</v>
      </c>
      <c r="AK25" s="89">
        <f t="shared" si="7"/>
        <v>3.657912656823669</v>
      </c>
    </row>
    <row r="26" spans="1:37" ht="12" customHeight="1">
      <c r="A26" s="28">
        <v>40561</v>
      </c>
      <c r="B26" s="142">
        <v>1.5</v>
      </c>
      <c r="C26" s="107">
        <v>1.3</v>
      </c>
      <c r="D26" s="150">
        <v>6.1</v>
      </c>
      <c r="E26" s="107">
        <v>0.8</v>
      </c>
      <c r="F26" s="108">
        <f t="shared" si="2"/>
        <v>3.4499999999999997</v>
      </c>
      <c r="G26" s="109">
        <f t="shared" si="8"/>
        <v>96.2249222733521</v>
      </c>
      <c r="H26" s="110">
        <f t="shared" si="3"/>
        <v>0.965347924913232</v>
      </c>
      <c r="I26" s="128">
        <v>-3.1</v>
      </c>
      <c r="J26" s="104">
        <v>6</v>
      </c>
      <c r="K26" s="104" t="s">
        <v>492</v>
      </c>
      <c r="L26" s="104">
        <v>1</v>
      </c>
      <c r="M26" s="104">
        <v>2.8</v>
      </c>
      <c r="N26" s="150">
        <v>20.3</v>
      </c>
      <c r="O26" s="105" t="s">
        <v>137</v>
      </c>
      <c r="P26" s="29">
        <v>0</v>
      </c>
      <c r="Q26" s="111">
        <v>0</v>
      </c>
      <c r="R26" s="5"/>
      <c r="S26" s="1">
        <v>1027</v>
      </c>
      <c r="T26" s="136" t="s">
        <v>467</v>
      </c>
      <c r="U26" s="1"/>
      <c r="V26" s="2"/>
      <c r="X26" s="85">
        <v>6.4</v>
      </c>
      <c r="Y26" s="85">
        <v>0.9</v>
      </c>
      <c r="AH26" s="89">
        <f t="shared" si="4"/>
        <v>6.8062058612105245</v>
      </c>
      <c r="AI26" s="89">
        <f t="shared" si="5"/>
        <v>6.709066299714163</v>
      </c>
      <c r="AJ26" s="89">
        <f t="shared" si="6"/>
        <v>6.549266299714163</v>
      </c>
      <c r="AK26" s="89">
        <f t="shared" si="7"/>
        <v>0.965347924913232</v>
      </c>
    </row>
    <row r="27" spans="1:37" ht="12" customHeight="1">
      <c r="A27" s="28">
        <v>40562</v>
      </c>
      <c r="B27" s="142">
        <v>-1</v>
      </c>
      <c r="C27" s="107">
        <v>-1.5</v>
      </c>
      <c r="D27" s="150">
        <v>6.7</v>
      </c>
      <c r="E27" s="107">
        <v>-1.2</v>
      </c>
      <c r="F27" s="109">
        <f t="shared" si="2"/>
        <v>2.75</v>
      </c>
      <c r="G27" s="109">
        <f t="shared" si="8"/>
        <v>90.05090622938958</v>
      </c>
      <c r="H27" s="110">
        <f t="shared" si="3"/>
        <v>-2.4205192739172783</v>
      </c>
      <c r="I27" s="128">
        <v>-3.9</v>
      </c>
      <c r="J27" s="104">
        <v>3</v>
      </c>
      <c r="K27" s="104" t="s">
        <v>212</v>
      </c>
      <c r="L27" s="104">
        <v>1</v>
      </c>
      <c r="M27" s="104">
        <v>2.7</v>
      </c>
      <c r="N27" s="150">
        <v>17.3</v>
      </c>
      <c r="O27" s="105" t="s">
        <v>486</v>
      </c>
      <c r="P27" s="29">
        <v>0</v>
      </c>
      <c r="Q27" s="111">
        <v>0</v>
      </c>
      <c r="R27" s="5"/>
      <c r="S27" s="1">
        <v>1035</v>
      </c>
      <c r="T27" s="135" t="s">
        <v>226</v>
      </c>
      <c r="U27" s="1"/>
      <c r="V27" s="2"/>
      <c r="X27" s="85">
        <v>6.3</v>
      </c>
      <c r="Y27" s="85">
        <v>1.3</v>
      </c>
      <c r="AH27" s="89">
        <f t="shared" si="4"/>
        <v>5.676929151302562</v>
      </c>
      <c r="AI27" s="89">
        <f t="shared" si="5"/>
        <v>5.472126146748352</v>
      </c>
      <c r="AJ27" s="89">
        <f t="shared" si="6"/>
        <v>5.112126146748352</v>
      </c>
      <c r="AK27" s="89">
        <f t="shared" si="7"/>
        <v>-2.4205192739172783</v>
      </c>
    </row>
    <row r="28" spans="1:37" ht="12" customHeight="1">
      <c r="A28" s="28">
        <v>40563</v>
      </c>
      <c r="B28" s="142">
        <v>-4.3</v>
      </c>
      <c r="C28" s="107">
        <v>-4.6</v>
      </c>
      <c r="D28" s="150">
        <v>1.9</v>
      </c>
      <c r="E28" s="107">
        <v>-4.9</v>
      </c>
      <c r="F28" s="108">
        <f t="shared" si="2"/>
        <v>-1.5000000000000002</v>
      </c>
      <c r="G28" s="109">
        <f t="shared" si="8"/>
        <v>92.8971807341787</v>
      </c>
      <c r="H28" s="110">
        <f t="shared" si="3"/>
        <v>-5.27298378946381</v>
      </c>
      <c r="I28" s="128">
        <v>-8</v>
      </c>
      <c r="J28" s="198">
        <v>0</v>
      </c>
      <c r="K28" s="104" t="s">
        <v>386</v>
      </c>
      <c r="L28" s="104">
        <v>0</v>
      </c>
      <c r="M28" s="104">
        <v>0</v>
      </c>
      <c r="N28" s="150">
        <v>5.2</v>
      </c>
      <c r="O28" s="105" t="s">
        <v>507</v>
      </c>
      <c r="P28" s="112">
        <v>0</v>
      </c>
      <c r="Q28" s="111">
        <v>0</v>
      </c>
      <c r="R28" s="5"/>
      <c r="S28" s="1">
        <v>1038</v>
      </c>
      <c r="T28" s="135" t="s">
        <v>218</v>
      </c>
      <c r="U28" s="1"/>
      <c r="V28" s="2"/>
      <c r="X28" s="85">
        <v>6.3</v>
      </c>
      <c r="Y28" s="85">
        <v>1.2</v>
      </c>
      <c r="AH28" s="89">
        <f t="shared" si="4"/>
        <v>4.4415887315163225</v>
      </c>
      <c r="AI28" s="89">
        <f t="shared" si="5"/>
        <v>4.342110711385634</v>
      </c>
      <c r="AJ28" s="89">
        <f t="shared" si="6"/>
        <v>4.126110711385634</v>
      </c>
      <c r="AK28" s="89">
        <f t="shared" si="7"/>
        <v>-5.27298378946381</v>
      </c>
    </row>
    <row r="29" spans="1:37" ht="12" customHeight="1">
      <c r="A29" s="28">
        <v>40564</v>
      </c>
      <c r="B29" s="142">
        <v>-3.9</v>
      </c>
      <c r="C29" s="107">
        <v>-4</v>
      </c>
      <c r="D29" s="150">
        <v>2</v>
      </c>
      <c r="E29" s="155">
        <v>-5.4</v>
      </c>
      <c r="F29" s="109">
        <f t="shared" si="2"/>
        <v>-1.7000000000000002</v>
      </c>
      <c r="G29" s="109">
        <f t="shared" si="8"/>
        <v>97.67802011226829</v>
      </c>
      <c r="H29" s="103">
        <f t="shared" si="3"/>
        <v>-4.212198295389783</v>
      </c>
      <c r="I29" s="128">
        <v>-9.7</v>
      </c>
      <c r="J29" s="104">
        <v>4</v>
      </c>
      <c r="K29" s="104" t="s">
        <v>386</v>
      </c>
      <c r="L29" s="104">
        <v>0</v>
      </c>
      <c r="M29" s="104">
        <v>0.6</v>
      </c>
      <c r="N29" s="150">
        <v>12.5</v>
      </c>
      <c r="O29" s="105" t="s">
        <v>487</v>
      </c>
      <c r="P29" s="112">
        <v>0.2</v>
      </c>
      <c r="Q29" s="111">
        <v>0</v>
      </c>
      <c r="R29" s="5"/>
      <c r="S29" s="1">
        <v>1040</v>
      </c>
      <c r="T29" s="135" t="s">
        <v>9</v>
      </c>
      <c r="U29" s="1"/>
      <c r="V29" s="2"/>
      <c r="X29" s="85">
        <v>6.4</v>
      </c>
      <c r="Y29" s="85">
        <v>1.3</v>
      </c>
      <c r="AH29" s="89">
        <f t="shared" si="4"/>
        <v>4.577368626742852</v>
      </c>
      <c r="AI29" s="89">
        <f t="shared" si="5"/>
        <v>4.543083047842542</v>
      </c>
      <c r="AJ29" s="89">
        <f t="shared" si="6"/>
        <v>4.471083047842542</v>
      </c>
      <c r="AK29" s="89">
        <f t="shared" si="7"/>
        <v>-4.212198295389783</v>
      </c>
    </row>
    <row r="30" spans="1:37" ht="12" customHeight="1">
      <c r="A30" s="28">
        <v>40565</v>
      </c>
      <c r="B30" s="142">
        <v>-0.3</v>
      </c>
      <c r="C30" s="107">
        <v>-0.5</v>
      </c>
      <c r="D30" s="150">
        <v>5.4</v>
      </c>
      <c r="E30" s="107">
        <v>-3.9</v>
      </c>
      <c r="F30" s="108">
        <f t="shared" si="2"/>
        <v>0.7500000000000002</v>
      </c>
      <c r="G30" s="109">
        <f t="shared" si="8"/>
        <v>96.14129974203018</v>
      </c>
      <c r="H30" s="110">
        <f t="shared" si="3"/>
        <v>-0.8385601580367157</v>
      </c>
      <c r="I30" s="128">
        <v>-6.3</v>
      </c>
      <c r="J30" s="104">
        <v>8</v>
      </c>
      <c r="K30" s="104" t="s">
        <v>386</v>
      </c>
      <c r="L30" s="104">
        <v>0</v>
      </c>
      <c r="M30" s="104">
        <v>0.3</v>
      </c>
      <c r="N30" s="150">
        <v>13.3</v>
      </c>
      <c r="O30" s="105" t="s">
        <v>492</v>
      </c>
      <c r="P30" s="29">
        <v>0</v>
      </c>
      <c r="Q30" s="111">
        <v>0</v>
      </c>
      <c r="R30" s="5"/>
      <c r="S30" s="1">
        <v>1040</v>
      </c>
      <c r="T30" s="135" t="s">
        <v>449</v>
      </c>
      <c r="U30" s="1"/>
      <c r="V30" s="2"/>
      <c r="X30" s="85">
        <v>6.3</v>
      </c>
      <c r="Y30" s="85">
        <v>1.5</v>
      </c>
      <c r="AH30" s="89">
        <f t="shared" si="4"/>
        <v>5.97504922494793</v>
      </c>
      <c r="AI30" s="89">
        <f t="shared" si="5"/>
        <v>5.888489985091041</v>
      </c>
      <c r="AJ30" s="89">
        <f t="shared" si="6"/>
        <v>5.7444899850910405</v>
      </c>
      <c r="AK30" s="89">
        <f t="shared" si="7"/>
        <v>-0.8385601580367157</v>
      </c>
    </row>
    <row r="31" spans="1:37" ht="12" customHeight="1">
      <c r="A31" s="28">
        <v>40566</v>
      </c>
      <c r="B31" s="142">
        <v>4.2</v>
      </c>
      <c r="C31" s="107">
        <v>3.8</v>
      </c>
      <c r="D31" s="150">
        <v>7.3</v>
      </c>
      <c r="E31" s="107">
        <v>-0.3</v>
      </c>
      <c r="F31" s="109">
        <f t="shared" si="2"/>
        <v>3.5</v>
      </c>
      <c r="G31" s="109">
        <f t="shared" si="8"/>
        <v>93.34902599258358</v>
      </c>
      <c r="H31" s="103">
        <f t="shared" si="3"/>
        <v>3.2239375628714524</v>
      </c>
      <c r="I31" s="128">
        <v>-2.2</v>
      </c>
      <c r="J31" s="104">
        <v>8</v>
      </c>
      <c r="K31" s="104" t="s">
        <v>487</v>
      </c>
      <c r="L31" s="104">
        <v>1</v>
      </c>
      <c r="M31" s="104">
        <v>1.6</v>
      </c>
      <c r="N31" s="150">
        <v>15.9</v>
      </c>
      <c r="O31" s="105" t="s">
        <v>450</v>
      </c>
      <c r="P31" s="29">
        <v>0</v>
      </c>
      <c r="Q31" s="111">
        <v>0</v>
      </c>
      <c r="R31" s="5"/>
      <c r="S31" s="1">
        <v>1037</v>
      </c>
      <c r="T31" s="135" t="s">
        <v>86</v>
      </c>
      <c r="U31" s="1"/>
      <c r="V31" s="2"/>
      <c r="X31" s="85">
        <v>6.1</v>
      </c>
      <c r="Y31" s="85">
        <v>1.2</v>
      </c>
      <c r="AH31" s="89">
        <f t="shared" si="4"/>
        <v>8.244808096108713</v>
      </c>
      <c r="AI31" s="89">
        <f t="shared" si="5"/>
        <v>8.016048052675158</v>
      </c>
      <c r="AJ31" s="89">
        <f t="shared" si="6"/>
        <v>7.696448052675158</v>
      </c>
      <c r="AK31" s="89">
        <f t="shared" si="7"/>
        <v>3.2239375628714524</v>
      </c>
    </row>
    <row r="32" spans="1:37" ht="12" customHeight="1">
      <c r="A32" s="28">
        <v>40567</v>
      </c>
      <c r="B32" s="142">
        <v>4.1</v>
      </c>
      <c r="C32" s="107">
        <v>3.5</v>
      </c>
      <c r="D32" s="150">
        <v>7.2</v>
      </c>
      <c r="E32" s="107">
        <v>3.9</v>
      </c>
      <c r="F32" s="108">
        <f t="shared" si="2"/>
        <v>5.55</v>
      </c>
      <c r="G32" s="109">
        <f t="shared" si="8"/>
        <v>90.00487466567724</v>
      </c>
      <c r="H32" s="110">
        <f t="shared" si="3"/>
        <v>2.6109527429430353</v>
      </c>
      <c r="I32" s="128">
        <v>0.1</v>
      </c>
      <c r="J32" s="104">
        <v>7</v>
      </c>
      <c r="K32" s="104" t="s">
        <v>492</v>
      </c>
      <c r="L32" s="104">
        <v>3</v>
      </c>
      <c r="M32" s="104">
        <v>5.8</v>
      </c>
      <c r="N32" s="150">
        <v>21.8</v>
      </c>
      <c r="O32" s="105" t="s">
        <v>492</v>
      </c>
      <c r="P32" s="29">
        <v>0.2</v>
      </c>
      <c r="Q32" s="111">
        <v>0</v>
      </c>
      <c r="R32" s="5"/>
      <c r="S32" s="1">
        <v>1034</v>
      </c>
      <c r="T32" s="135" t="s">
        <v>286</v>
      </c>
      <c r="U32" s="1"/>
      <c r="V32" s="2"/>
      <c r="X32" s="85">
        <v>6.2</v>
      </c>
      <c r="Y32" s="85">
        <v>1.2</v>
      </c>
      <c r="AH32" s="89">
        <f t="shared" si="4"/>
        <v>8.187084292086206</v>
      </c>
      <c r="AI32" s="89">
        <f t="shared" si="5"/>
        <v>7.848174955865539</v>
      </c>
      <c r="AJ32" s="89">
        <f t="shared" si="6"/>
        <v>7.368774955865539</v>
      </c>
      <c r="AK32" s="89">
        <f t="shared" si="7"/>
        <v>2.6109527429430353</v>
      </c>
    </row>
    <row r="33" spans="1:37" ht="12" customHeight="1">
      <c r="A33" s="28">
        <v>40568</v>
      </c>
      <c r="B33" s="142">
        <v>6.7</v>
      </c>
      <c r="C33" s="107">
        <v>6.5</v>
      </c>
      <c r="D33" s="150">
        <v>7.8</v>
      </c>
      <c r="E33" s="107">
        <v>4.1</v>
      </c>
      <c r="F33" s="109">
        <f t="shared" si="2"/>
        <v>5.949999999999999</v>
      </c>
      <c r="G33" s="109">
        <f t="shared" si="8"/>
        <v>97.00316451242061</v>
      </c>
      <c r="H33" s="103">
        <f t="shared" si="3"/>
        <v>6.258597363476819</v>
      </c>
      <c r="I33" s="128">
        <v>3.5</v>
      </c>
      <c r="J33" s="104">
        <v>8</v>
      </c>
      <c r="K33" s="104" t="s">
        <v>137</v>
      </c>
      <c r="L33" s="153" t="s">
        <v>331</v>
      </c>
      <c r="M33" s="104">
        <v>6.5</v>
      </c>
      <c r="N33" s="150">
        <v>28</v>
      </c>
      <c r="O33" s="105" t="s">
        <v>492</v>
      </c>
      <c r="P33" s="29">
        <v>2.2</v>
      </c>
      <c r="Q33" s="111">
        <v>0</v>
      </c>
      <c r="R33" s="5"/>
      <c r="S33" s="1">
        <v>1019</v>
      </c>
      <c r="T33" s="135" t="s">
        <v>311</v>
      </c>
      <c r="U33" s="1"/>
      <c r="V33" s="2"/>
      <c r="X33" s="85">
        <v>6.3</v>
      </c>
      <c r="Y33" s="85">
        <v>1.1</v>
      </c>
      <c r="AH33" s="89">
        <f t="shared" si="4"/>
        <v>9.809696626511307</v>
      </c>
      <c r="AI33" s="89">
        <f t="shared" si="5"/>
        <v>9.67551615678414</v>
      </c>
      <c r="AJ33" s="89">
        <f t="shared" si="6"/>
        <v>9.515716156784139</v>
      </c>
      <c r="AK33" s="89">
        <f t="shared" si="7"/>
        <v>6.258597363476819</v>
      </c>
    </row>
    <row r="34" spans="1:37" ht="12" customHeight="1">
      <c r="A34" s="28">
        <v>40569</v>
      </c>
      <c r="B34" s="142">
        <v>4.8</v>
      </c>
      <c r="C34" s="107">
        <v>4</v>
      </c>
      <c r="D34" s="150">
        <v>6.3</v>
      </c>
      <c r="E34" s="107">
        <v>4.5</v>
      </c>
      <c r="F34" s="108">
        <f t="shared" si="2"/>
        <v>5.4</v>
      </c>
      <c r="G34" s="109">
        <f t="shared" si="8"/>
        <v>87.11162287517574</v>
      </c>
      <c r="H34" s="110">
        <f t="shared" si="3"/>
        <v>2.8414597131959383</v>
      </c>
      <c r="I34" s="128">
        <v>4.2</v>
      </c>
      <c r="J34" s="104">
        <v>5</v>
      </c>
      <c r="K34" s="104" t="s">
        <v>397</v>
      </c>
      <c r="L34" s="153" t="s">
        <v>287</v>
      </c>
      <c r="M34" s="104">
        <v>4.9</v>
      </c>
      <c r="N34" s="150">
        <v>26.2</v>
      </c>
      <c r="O34" s="105" t="s">
        <v>397</v>
      </c>
      <c r="P34" s="29">
        <v>0.1</v>
      </c>
      <c r="Q34" s="111">
        <v>0</v>
      </c>
      <c r="R34" s="5"/>
      <c r="S34" s="1">
        <v>1012</v>
      </c>
      <c r="T34" s="135" t="s">
        <v>272</v>
      </c>
      <c r="U34" s="1"/>
      <c r="V34" s="2"/>
      <c r="X34" s="85">
        <v>6.3</v>
      </c>
      <c r="Y34" s="85">
        <v>1.1</v>
      </c>
      <c r="AH34" s="89">
        <f t="shared" si="4"/>
        <v>8.598757969942895</v>
      </c>
      <c r="AI34" s="89">
        <f t="shared" si="5"/>
        <v>8.129717614725772</v>
      </c>
      <c r="AJ34" s="89">
        <f t="shared" si="6"/>
        <v>7.490517614725772</v>
      </c>
      <c r="AK34" s="89">
        <f t="shared" si="7"/>
        <v>2.8414597131959383</v>
      </c>
    </row>
    <row r="35" spans="1:37" ht="12" customHeight="1">
      <c r="A35" s="28">
        <v>40570</v>
      </c>
      <c r="B35" s="142">
        <v>0.6</v>
      </c>
      <c r="C35" s="107">
        <v>-0.4</v>
      </c>
      <c r="D35" s="150">
        <v>1.9</v>
      </c>
      <c r="E35" s="107">
        <v>0.4</v>
      </c>
      <c r="F35" s="109">
        <f t="shared" si="2"/>
        <v>1.15</v>
      </c>
      <c r="G35" s="109">
        <f t="shared" si="8"/>
        <v>81.70413663592817</v>
      </c>
      <c r="H35" s="103">
        <f t="shared" si="3"/>
        <v>-2.160486235795801</v>
      </c>
      <c r="I35" s="128">
        <v>0.4</v>
      </c>
      <c r="J35" s="104">
        <v>8</v>
      </c>
      <c r="K35" s="104" t="s">
        <v>397</v>
      </c>
      <c r="L35" s="104">
        <v>5</v>
      </c>
      <c r="M35" s="104">
        <v>9.6</v>
      </c>
      <c r="N35" s="150">
        <v>32.4</v>
      </c>
      <c r="O35" s="105" t="s">
        <v>398</v>
      </c>
      <c r="P35" s="29">
        <v>0</v>
      </c>
      <c r="Q35" s="111">
        <v>0</v>
      </c>
      <c r="R35" s="132" t="s">
        <v>356</v>
      </c>
      <c r="S35" s="1">
        <v>1024</v>
      </c>
      <c r="T35" s="135" t="s">
        <v>298</v>
      </c>
      <c r="U35" s="1"/>
      <c r="V35" s="2"/>
      <c r="X35" s="85">
        <v>6.4</v>
      </c>
      <c r="Y35" s="85">
        <v>0.9</v>
      </c>
      <c r="AH35" s="89">
        <f t="shared" si="4"/>
        <v>6.378660943113899</v>
      </c>
      <c r="AI35" s="89">
        <f t="shared" si="5"/>
        <v>5.931629852504364</v>
      </c>
      <c r="AJ35" s="89">
        <f t="shared" si="6"/>
        <v>5.211629852504364</v>
      </c>
      <c r="AK35" s="89">
        <f t="shared" si="7"/>
        <v>-2.160486235795801</v>
      </c>
    </row>
    <row r="36" spans="1:37" ht="12" customHeight="1">
      <c r="A36" s="28">
        <v>40571</v>
      </c>
      <c r="B36" s="142">
        <v>-1</v>
      </c>
      <c r="C36" s="107">
        <v>-2.7</v>
      </c>
      <c r="D36" s="150">
        <v>2</v>
      </c>
      <c r="E36" s="107">
        <v>-1.4</v>
      </c>
      <c r="F36" s="108">
        <f t="shared" si="2"/>
        <v>0.30000000000000004</v>
      </c>
      <c r="G36" s="109">
        <f t="shared" si="8"/>
        <v>66.63921420552458</v>
      </c>
      <c r="H36" s="110">
        <f t="shared" si="3"/>
        <v>-6.408995478722581</v>
      </c>
      <c r="I36" s="128">
        <v>-4</v>
      </c>
      <c r="J36" s="104">
        <v>3</v>
      </c>
      <c r="K36" s="104" t="s">
        <v>397</v>
      </c>
      <c r="L36" s="104">
        <v>4</v>
      </c>
      <c r="M36" s="104">
        <v>7.3</v>
      </c>
      <c r="N36" s="150">
        <v>24.7</v>
      </c>
      <c r="O36" s="105" t="s">
        <v>397</v>
      </c>
      <c r="P36" s="112">
        <v>0</v>
      </c>
      <c r="Q36" s="111">
        <v>0</v>
      </c>
      <c r="R36" s="5"/>
      <c r="S36" s="1">
        <v>1026</v>
      </c>
      <c r="T36" s="135" t="s">
        <v>160</v>
      </c>
      <c r="U36" s="1"/>
      <c r="V36" s="2"/>
      <c r="X36" s="85">
        <v>6.3</v>
      </c>
      <c r="Y36" s="85">
        <v>1.1</v>
      </c>
      <c r="AH36" s="89">
        <f t="shared" si="4"/>
        <v>5.676929151302562</v>
      </c>
      <c r="AI36" s="89">
        <f t="shared" si="5"/>
        <v>5.007060977432383</v>
      </c>
      <c r="AJ36" s="89">
        <f t="shared" si="6"/>
        <v>3.783060977432383</v>
      </c>
      <c r="AK36" s="89">
        <f t="shared" si="7"/>
        <v>-6.408995478722581</v>
      </c>
    </row>
    <row r="37" spans="1:37" ht="12" customHeight="1">
      <c r="A37" s="28">
        <v>40572</v>
      </c>
      <c r="B37" s="142">
        <v>-2.5</v>
      </c>
      <c r="C37" s="107">
        <v>-3.5</v>
      </c>
      <c r="D37" s="150">
        <v>0.9</v>
      </c>
      <c r="E37" s="107">
        <v>-4.4</v>
      </c>
      <c r="F37" s="109">
        <f t="shared" si="2"/>
        <v>-1.7500000000000002</v>
      </c>
      <c r="G37" s="109">
        <f>100*(AJ37/AH37)</f>
        <v>78.64575930709884</v>
      </c>
      <c r="H37" s="103">
        <f t="shared" si="3"/>
        <v>-5.690934420197853</v>
      </c>
      <c r="I37" s="128">
        <v>-6.1</v>
      </c>
      <c r="J37" s="104">
        <v>3</v>
      </c>
      <c r="K37" s="104" t="s">
        <v>397</v>
      </c>
      <c r="L37" s="104">
        <v>2</v>
      </c>
      <c r="M37" s="104">
        <v>1.9</v>
      </c>
      <c r="N37" s="150">
        <v>20.3</v>
      </c>
      <c r="O37" s="105" t="s">
        <v>133</v>
      </c>
      <c r="P37" s="29">
        <v>0</v>
      </c>
      <c r="Q37" s="111">
        <v>0</v>
      </c>
      <c r="R37" s="5"/>
      <c r="S37" s="1">
        <v>1024</v>
      </c>
      <c r="T37" s="135" t="s">
        <v>162</v>
      </c>
      <c r="U37" s="1"/>
      <c r="V37" s="2"/>
      <c r="X37" s="85">
        <v>6.5</v>
      </c>
      <c r="Y37" s="85">
        <v>1.5</v>
      </c>
      <c r="AH37" s="89">
        <f t="shared" si="4"/>
        <v>5.082050002605385</v>
      </c>
      <c r="AI37" s="89">
        <f t="shared" si="5"/>
        <v>4.716816812915441</v>
      </c>
      <c r="AJ37" s="89">
        <f t="shared" si="6"/>
        <v>3.996816812915441</v>
      </c>
      <c r="AK37" s="89">
        <f t="shared" si="7"/>
        <v>-5.690934420197853</v>
      </c>
    </row>
    <row r="38" spans="1:37" ht="12" customHeight="1">
      <c r="A38" s="28">
        <v>40573</v>
      </c>
      <c r="B38" s="142">
        <v>-0.2</v>
      </c>
      <c r="C38" s="107">
        <v>-0.4</v>
      </c>
      <c r="D38" s="150">
        <v>3.5</v>
      </c>
      <c r="E38" s="107">
        <v>-2.5</v>
      </c>
      <c r="F38" s="108">
        <f t="shared" si="2"/>
        <v>0.5</v>
      </c>
      <c r="G38" s="109">
        <f>100*(AJ38/AH38)</f>
        <v>96.16000295610398</v>
      </c>
      <c r="H38" s="110">
        <f t="shared" si="3"/>
        <v>-0.7363525461914205</v>
      </c>
      <c r="I38" s="129">
        <v>-4.5</v>
      </c>
      <c r="J38" s="113">
        <v>7</v>
      </c>
      <c r="K38" s="113" t="s">
        <v>397</v>
      </c>
      <c r="L38" s="113">
        <v>1</v>
      </c>
      <c r="M38" s="113">
        <v>0.9</v>
      </c>
      <c r="N38" s="151">
        <v>17.3</v>
      </c>
      <c r="O38" s="114" t="s">
        <v>507</v>
      </c>
      <c r="P38" s="115">
        <v>0</v>
      </c>
      <c r="Q38" s="116">
        <v>0</v>
      </c>
      <c r="R38" s="31"/>
      <c r="S38" s="32">
        <v>1025</v>
      </c>
      <c r="T38" s="156" t="s">
        <v>294</v>
      </c>
      <c r="U38" s="32"/>
      <c r="V38" s="33"/>
      <c r="X38" s="85">
        <v>6.5</v>
      </c>
      <c r="Y38" s="85">
        <v>1.5</v>
      </c>
      <c r="AH38" s="89">
        <f t="shared" si="4"/>
        <v>6.0187496615888785</v>
      </c>
      <c r="AI38" s="89">
        <f t="shared" si="5"/>
        <v>5.931629852504364</v>
      </c>
      <c r="AJ38" s="89">
        <f t="shared" si="6"/>
        <v>5.787629852504364</v>
      </c>
      <c r="AK38" s="89">
        <f t="shared" si="7"/>
        <v>-0.7363525461914205</v>
      </c>
    </row>
    <row r="39" spans="1:37" ht="12" customHeight="1" thickBot="1">
      <c r="A39" s="162">
        <v>40574</v>
      </c>
      <c r="B39" s="163">
        <v>-6</v>
      </c>
      <c r="C39" s="164">
        <v>-6.4</v>
      </c>
      <c r="D39" s="151">
        <v>2.6</v>
      </c>
      <c r="E39" s="165">
        <v>-7</v>
      </c>
      <c r="F39" s="166">
        <f t="shared" si="2"/>
        <v>-2.2</v>
      </c>
      <c r="G39" s="166">
        <f>100*(AJ39/AH39)</f>
        <v>89.60279928754</v>
      </c>
      <c r="H39" s="167">
        <f t="shared" si="3"/>
        <v>-7.426052490817402</v>
      </c>
      <c r="I39" s="168">
        <v>-10.4</v>
      </c>
      <c r="J39" s="169">
        <v>7</v>
      </c>
      <c r="K39" s="169" t="s">
        <v>397</v>
      </c>
      <c r="L39" s="169">
        <v>1</v>
      </c>
      <c r="M39" s="171">
        <v>2</v>
      </c>
      <c r="N39" s="171">
        <v>13.3</v>
      </c>
      <c r="O39" s="169" t="s">
        <v>485</v>
      </c>
      <c r="P39" s="172">
        <v>1.7</v>
      </c>
      <c r="Q39" s="173">
        <v>0</v>
      </c>
      <c r="R39" s="169"/>
      <c r="S39" s="169">
        <v>1025</v>
      </c>
      <c r="T39" s="174" t="s">
        <v>297</v>
      </c>
      <c r="U39" s="170"/>
      <c r="V39" s="170"/>
      <c r="X39" s="85">
        <v>6.6</v>
      </c>
      <c r="Y39" s="85">
        <v>1.7</v>
      </c>
      <c r="AH39" s="89">
        <f t="shared" si="4"/>
        <v>3.903532866024005</v>
      </c>
      <c r="AI39" s="89">
        <f t="shared" si="5"/>
        <v>3.785674719066647</v>
      </c>
      <c r="AJ39" s="89">
        <f t="shared" si="6"/>
        <v>3.4976747190666466</v>
      </c>
      <c r="AK39" s="89">
        <f t="shared" si="7"/>
        <v>-7.426052490817402</v>
      </c>
    </row>
    <row r="40" spans="1:37" s="194" customFormat="1" ht="12.75" customHeight="1" thickBot="1" thickTop="1">
      <c r="A40" s="183">
        <v>40575</v>
      </c>
      <c r="B40" s="184">
        <v>2.6</v>
      </c>
      <c r="C40" s="185">
        <v>2.3</v>
      </c>
      <c r="D40" s="186">
        <v>10.5</v>
      </c>
      <c r="E40" s="187">
        <v>-6.1</v>
      </c>
      <c r="F40" s="188">
        <f t="shared" si="2"/>
        <v>2.2</v>
      </c>
      <c r="G40" s="188">
        <f aca="true" t="shared" si="10" ref="G40:G103">100*(AJ40/AH40)</f>
        <v>94.62968994368791</v>
      </c>
      <c r="H40" s="189">
        <f t="shared" si="3"/>
        <v>1.8268128767471619</v>
      </c>
      <c r="I40" s="190">
        <v>-5.6</v>
      </c>
      <c r="J40" s="191">
        <v>8</v>
      </c>
      <c r="K40" s="192" t="s">
        <v>485</v>
      </c>
      <c r="L40" s="192">
        <v>2</v>
      </c>
      <c r="M40" s="192">
        <v>4.3</v>
      </c>
      <c r="N40" s="186">
        <v>18.1</v>
      </c>
      <c r="O40" s="192" t="s">
        <v>137</v>
      </c>
      <c r="P40" s="186">
        <v>0</v>
      </c>
      <c r="Q40" s="192">
        <v>0</v>
      </c>
      <c r="R40" s="192"/>
      <c r="S40" s="192">
        <v>1022</v>
      </c>
      <c r="T40" s="193" t="s">
        <v>403</v>
      </c>
      <c r="U40" s="193"/>
      <c r="V40" s="193"/>
      <c r="X40" s="195">
        <v>6.7</v>
      </c>
      <c r="Y40" s="195">
        <v>1.5</v>
      </c>
      <c r="AH40" s="194">
        <f t="shared" si="4"/>
        <v>7.36303401489637</v>
      </c>
      <c r="AI40" s="194">
        <f t="shared" si="5"/>
        <v>7.207316258744711</v>
      </c>
      <c r="AJ40" s="194">
        <f t="shared" si="6"/>
        <v>6.967616258744711</v>
      </c>
      <c r="AK40" s="194">
        <f t="shared" si="7"/>
        <v>1.8268128767471619</v>
      </c>
    </row>
    <row r="41" spans="1:37" ht="12.75" customHeight="1" thickTop="1">
      <c r="A41" s="175">
        <v>40576</v>
      </c>
      <c r="B41" s="176">
        <v>4.4</v>
      </c>
      <c r="C41" s="177">
        <v>4.2</v>
      </c>
      <c r="D41" s="196">
        <v>9.8</v>
      </c>
      <c r="E41" s="178">
        <v>2.3</v>
      </c>
      <c r="F41" s="109">
        <f t="shared" si="2"/>
        <v>6.050000000000001</v>
      </c>
      <c r="G41" s="109">
        <f t="shared" si="10"/>
        <v>96.6951852251444</v>
      </c>
      <c r="H41" s="103">
        <f t="shared" si="3"/>
        <v>3.921630645089909</v>
      </c>
      <c r="I41" s="179">
        <v>-0.7</v>
      </c>
      <c r="J41" s="180">
        <v>7</v>
      </c>
      <c r="K41" s="180" t="s">
        <v>484</v>
      </c>
      <c r="L41" s="180">
        <v>3</v>
      </c>
      <c r="M41" s="180">
        <v>10</v>
      </c>
      <c r="N41" s="181">
        <v>28.8</v>
      </c>
      <c r="O41" s="180" t="s">
        <v>404</v>
      </c>
      <c r="P41" s="181">
        <v>0.1</v>
      </c>
      <c r="Q41" s="180">
        <v>0</v>
      </c>
      <c r="R41" s="180"/>
      <c r="S41" s="180">
        <v>1022</v>
      </c>
      <c r="T41" s="182" t="s">
        <v>296</v>
      </c>
      <c r="U41" s="180"/>
      <c r="V41" s="180"/>
      <c r="X41" s="85">
        <v>6.7</v>
      </c>
      <c r="Y41" s="85">
        <v>1.2</v>
      </c>
      <c r="AH41" s="89">
        <f t="shared" si="4"/>
        <v>8.36133472135519</v>
      </c>
      <c r="AI41" s="89">
        <f t="shared" si="5"/>
        <v>8.244808096108713</v>
      </c>
      <c r="AJ41" s="89">
        <f t="shared" si="6"/>
        <v>8.085008096108712</v>
      </c>
      <c r="AK41" s="89">
        <f t="shared" si="7"/>
        <v>3.921630645089909</v>
      </c>
    </row>
    <row r="42" spans="1:37" ht="12.75" customHeight="1">
      <c r="A42" s="28">
        <v>40577</v>
      </c>
      <c r="B42" s="143">
        <v>2.6</v>
      </c>
      <c r="C42" s="39">
        <v>2.4</v>
      </c>
      <c r="D42" s="152">
        <v>11.1</v>
      </c>
      <c r="E42" s="131">
        <v>1.6</v>
      </c>
      <c r="F42" s="109">
        <f t="shared" si="2"/>
        <v>6.35</v>
      </c>
      <c r="G42" s="109">
        <f t="shared" si="10"/>
        <v>96.41535838232849</v>
      </c>
      <c r="H42" s="103">
        <f t="shared" si="3"/>
        <v>2.0881136194865046</v>
      </c>
      <c r="I42" s="130">
        <v>-0.5</v>
      </c>
      <c r="J42" s="118">
        <v>8</v>
      </c>
      <c r="K42" s="118" t="s">
        <v>485</v>
      </c>
      <c r="L42" s="118">
        <v>2</v>
      </c>
      <c r="M42" s="118">
        <v>11.5</v>
      </c>
      <c r="N42" s="199">
        <v>55</v>
      </c>
      <c r="O42" s="118" t="s">
        <v>485</v>
      </c>
      <c r="P42" s="152">
        <v>0</v>
      </c>
      <c r="Q42" s="118">
        <v>0</v>
      </c>
      <c r="R42" s="118"/>
      <c r="S42" s="118">
        <v>1023</v>
      </c>
      <c r="T42" s="137" t="s">
        <v>495</v>
      </c>
      <c r="U42" s="117"/>
      <c r="V42" s="117"/>
      <c r="X42" s="85">
        <v>7</v>
      </c>
      <c r="Y42" s="85">
        <v>1.6</v>
      </c>
      <c r="AH42" s="89">
        <f t="shared" si="4"/>
        <v>7.36303401489637</v>
      </c>
      <c r="AI42" s="89">
        <f t="shared" si="5"/>
        <v>7.258895633275086</v>
      </c>
      <c r="AJ42" s="89">
        <f t="shared" si="6"/>
        <v>7.099095633275086</v>
      </c>
      <c r="AK42" s="89">
        <f t="shared" si="7"/>
        <v>2.0881136194865046</v>
      </c>
    </row>
    <row r="43" spans="1:37" ht="12.75" customHeight="1">
      <c r="A43" s="28">
        <v>40578</v>
      </c>
      <c r="B43" s="143">
        <v>11</v>
      </c>
      <c r="C43" s="39">
        <v>9.8</v>
      </c>
      <c r="D43" s="152">
        <v>12.7</v>
      </c>
      <c r="E43" s="131">
        <v>2.6</v>
      </c>
      <c r="F43" s="109">
        <f t="shared" si="2"/>
        <v>7.6499999999999995</v>
      </c>
      <c r="G43" s="109">
        <f t="shared" si="10"/>
        <v>84.99109968598822</v>
      </c>
      <c r="H43" s="103">
        <f t="shared" si="3"/>
        <v>8.57681817701978</v>
      </c>
      <c r="I43" s="130">
        <v>9</v>
      </c>
      <c r="J43" s="118">
        <v>7</v>
      </c>
      <c r="K43" s="118" t="s">
        <v>485</v>
      </c>
      <c r="L43" s="118">
        <v>7</v>
      </c>
      <c r="M43" s="118">
        <v>20.3</v>
      </c>
      <c r="N43" s="199">
        <v>46.8</v>
      </c>
      <c r="O43" s="118" t="s">
        <v>212</v>
      </c>
      <c r="P43" s="152">
        <v>0</v>
      </c>
      <c r="Q43" s="118">
        <v>0</v>
      </c>
      <c r="R43" s="118"/>
      <c r="S43" s="118">
        <v>1010</v>
      </c>
      <c r="T43" s="137" t="s">
        <v>438</v>
      </c>
      <c r="U43" s="117"/>
      <c r="V43" s="117"/>
      <c r="X43" s="85">
        <v>7</v>
      </c>
      <c r="Y43" s="85">
        <v>1.6</v>
      </c>
      <c r="AH43" s="89">
        <f t="shared" si="4"/>
        <v>13.120234466007751</v>
      </c>
      <c r="AI43" s="89">
        <f t="shared" si="5"/>
        <v>12.109831554040031</v>
      </c>
      <c r="AJ43" s="89">
        <f t="shared" si="6"/>
        <v>11.151031554040031</v>
      </c>
      <c r="AK43" s="89">
        <f t="shared" si="7"/>
        <v>8.57681817701978</v>
      </c>
    </row>
    <row r="44" spans="1:37" ht="12.75" customHeight="1">
      <c r="A44" s="28">
        <v>40579</v>
      </c>
      <c r="B44" s="143">
        <v>12.2</v>
      </c>
      <c r="C44" s="39">
        <v>10.4</v>
      </c>
      <c r="D44" s="152">
        <v>12.8</v>
      </c>
      <c r="E44" s="200">
        <v>10.7</v>
      </c>
      <c r="F44" s="109">
        <f t="shared" si="2"/>
        <v>11.75</v>
      </c>
      <c r="G44" s="109">
        <f t="shared" si="10"/>
        <v>78.62488697594068</v>
      </c>
      <c r="H44" s="103">
        <f t="shared" si="3"/>
        <v>8.599162333302003</v>
      </c>
      <c r="I44" s="130">
        <v>11</v>
      </c>
      <c r="J44" s="118">
        <v>8</v>
      </c>
      <c r="K44" s="104" t="s">
        <v>485</v>
      </c>
      <c r="L44" s="104">
        <v>7</v>
      </c>
      <c r="M44" s="118">
        <v>20</v>
      </c>
      <c r="N44" s="199">
        <v>45.3</v>
      </c>
      <c r="O44" s="118" t="s">
        <v>484</v>
      </c>
      <c r="P44" s="152">
        <v>0.4</v>
      </c>
      <c r="Q44" s="118">
        <v>0</v>
      </c>
      <c r="R44" s="118"/>
      <c r="S44" s="118">
        <v>1011</v>
      </c>
      <c r="T44" s="137" t="s">
        <v>240</v>
      </c>
      <c r="U44" s="117"/>
      <c r="V44" s="117"/>
      <c r="X44" s="85">
        <v>6.9</v>
      </c>
      <c r="Y44" s="85">
        <v>1.6</v>
      </c>
      <c r="AH44" s="89">
        <f t="shared" si="4"/>
        <v>14.204062438763</v>
      </c>
      <c r="AI44" s="89">
        <f t="shared" si="5"/>
        <v>12.606128038469452</v>
      </c>
      <c r="AJ44" s="89">
        <f t="shared" si="6"/>
        <v>11.167928038469451</v>
      </c>
      <c r="AK44" s="89">
        <f t="shared" si="7"/>
        <v>8.599162333302003</v>
      </c>
    </row>
    <row r="45" spans="1:37" ht="12.75" customHeight="1">
      <c r="A45" s="28">
        <v>40580</v>
      </c>
      <c r="B45" s="143">
        <v>11.7</v>
      </c>
      <c r="C45" s="201">
        <v>10</v>
      </c>
      <c r="D45" s="212">
        <v>12.5</v>
      </c>
      <c r="E45" s="200">
        <v>10.3</v>
      </c>
      <c r="F45" s="109">
        <f t="shared" si="2"/>
        <v>11.4</v>
      </c>
      <c r="G45" s="109">
        <f t="shared" si="10"/>
        <v>79.42087708514454</v>
      </c>
      <c r="H45" s="103">
        <f t="shared" si="3"/>
        <v>8.26155143002497</v>
      </c>
      <c r="I45" s="130">
        <v>10.4</v>
      </c>
      <c r="J45" s="118">
        <v>8</v>
      </c>
      <c r="K45" s="104" t="s">
        <v>485</v>
      </c>
      <c r="L45" s="104">
        <v>7</v>
      </c>
      <c r="M45" s="118">
        <v>20.4</v>
      </c>
      <c r="N45" s="152">
        <v>47.6</v>
      </c>
      <c r="O45" s="118" t="s">
        <v>137</v>
      </c>
      <c r="P45" s="152">
        <v>0</v>
      </c>
      <c r="Q45" s="118">
        <v>0</v>
      </c>
      <c r="R45" s="118"/>
      <c r="S45" s="118">
        <v>1015</v>
      </c>
      <c r="T45" s="137" t="s">
        <v>241</v>
      </c>
      <c r="U45" s="117"/>
      <c r="V45" s="117"/>
      <c r="X45" s="85">
        <v>6.9</v>
      </c>
      <c r="Y45" s="85">
        <v>1.7</v>
      </c>
      <c r="AH45" s="89">
        <f t="shared" si="4"/>
        <v>13.743260220579202</v>
      </c>
      <c r="AI45" s="89">
        <f t="shared" si="5"/>
        <v>12.273317807277772</v>
      </c>
      <c r="AJ45" s="89">
        <f t="shared" si="6"/>
        <v>10.915017807277772</v>
      </c>
      <c r="AK45" s="89">
        <f t="shared" si="7"/>
        <v>8.26155143002497</v>
      </c>
    </row>
    <row r="46" spans="1:37" ht="12.75" customHeight="1">
      <c r="A46" s="28">
        <v>40581</v>
      </c>
      <c r="B46" s="143">
        <v>9.5</v>
      </c>
      <c r="C46" s="39">
        <v>8</v>
      </c>
      <c r="D46" s="212">
        <v>12.4</v>
      </c>
      <c r="E46" s="131">
        <v>8.9</v>
      </c>
      <c r="F46" s="109">
        <f t="shared" si="2"/>
        <v>10.65</v>
      </c>
      <c r="G46" s="109">
        <f t="shared" si="10"/>
        <v>80.24865405463586</v>
      </c>
      <c r="H46" s="103">
        <f t="shared" si="3"/>
        <v>6.271301596450963</v>
      </c>
      <c r="I46" s="130">
        <v>8.4</v>
      </c>
      <c r="J46" s="118">
        <v>8</v>
      </c>
      <c r="K46" s="104" t="s">
        <v>485</v>
      </c>
      <c r="L46" s="104">
        <v>7</v>
      </c>
      <c r="M46" s="118">
        <v>13.9</v>
      </c>
      <c r="N46" s="152">
        <v>56.8</v>
      </c>
      <c r="O46" s="118" t="s">
        <v>404</v>
      </c>
      <c r="P46" s="152">
        <v>0</v>
      </c>
      <c r="Q46" s="118">
        <v>0</v>
      </c>
      <c r="R46" s="118"/>
      <c r="S46" s="118">
        <v>1006</v>
      </c>
      <c r="T46" s="137" t="s">
        <v>192</v>
      </c>
      <c r="U46" s="117"/>
      <c r="V46" s="117"/>
      <c r="X46" s="85">
        <v>6.9</v>
      </c>
      <c r="Y46" s="85">
        <v>1.6</v>
      </c>
      <c r="AH46" s="89">
        <f t="shared" si="4"/>
        <v>11.868195956166188</v>
      </c>
      <c r="AI46" s="89">
        <f t="shared" si="5"/>
        <v>10.722567515390086</v>
      </c>
      <c r="AJ46" s="89">
        <f t="shared" si="6"/>
        <v>9.524067515390087</v>
      </c>
      <c r="AK46" s="89">
        <f t="shared" si="7"/>
        <v>6.271301596450963</v>
      </c>
    </row>
    <row r="47" spans="1:37" ht="11.25">
      <c r="A47" s="28">
        <v>40582</v>
      </c>
      <c r="B47" s="143">
        <v>-0.2</v>
      </c>
      <c r="C47" s="39">
        <v>-0.6</v>
      </c>
      <c r="D47" s="212">
        <v>9.1</v>
      </c>
      <c r="E47" s="131">
        <v>-1.4</v>
      </c>
      <c r="F47" s="109">
        <f t="shared" si="2"/>
        <v>3.8499999999999996</v>
      </c>
      <c r="G47" s="109">
        <f t="shared" si="10"/>
        <v>92.33858165181545</v>
      </c>
      <c r="H47" s="103">
        <f t="shared" si="3"/>
        <v>-1.289276261476436</v>
      </c>
      <c r="I47" s="130">
        <v>-4.1</v>
      </c>
      <c r="J47" s="118">
        <v>1</v>
      </c>
      <c r="K47" s="104" t="s">
        <v>398</v>
      </c>
      <c r="L47" s="104">
        <v>1</v>
      </c>
      <c r="M47" s="118">
        <v>4.2</v>
      </c>
      <c r="N47" s="152">
        <v>17.3</v>
      </c>
      <c r="O47" s="118" t="s">
        <v>484</v>
      </c>
      <c r="P47" s="152">
        <v>1.9</v>
      </c>
      <c r="Q47" s="118">
        <v>0</v>
      </c>
      <c r="R47" s="118"/>
      <c r="S47" s="118">
        <v>1023</v>
      </c>
      <c r="T47" s="137" t="s">
        <v>443</v>
      </c>
      <c r="U47" s="117"/>
      <c r="V47" s="117"/>
      <c r="X47" s="85">
        <v>7</v>
      </c>
      <c r="Y47" s="85">
        <v>1.6</v>
      </c>
      <c r="AH47" s="89">
        <f t="shared" si="4"/>
        <v>6.0187496615888785</v>
      </c>
      <c r="AI47" s="89">
        <f t="shared" si="5"/>
        <v>5.845628070684612</v>
      </c>
      <c r="AJ47" s="89">
        <f t="shared" si="6"/>
        <v>5.557628070684612</v>
      </c>
      <c r="AK47" s="89">
        <f t="shared" si="7"/>
        <v>-1.289276261476436</v>
      </c>
    </row>
    <row r="48" spans="1:37" s="23" customFormat="1" ht="11.25">
      <c r="A48" s="28">
        <v>40583</v>
      </c>
      <c r="B48" s="206">
        <v>7.9</v>
      </c>
      <c r="C48" s="27">
        <v>7.4</v>
      </c>
      <c r="D48" s="213">
        <v>10.5</v>
      </c>
      <c r="E48" s="131">
        <v>-0.2</v>
      </c>
      <c r="F48" s="109">
        <f t="shared" si="2"/>
        <v>5.15</v>
      </c>
      <c r="G48" s="109">
        <f t="shared" si="10"/>
        <v>92.89242659256033</v>
      </c>
      <c r="H48" s="103">
        <f t="shared" si="3"/>
        <v>6.8227207921786865</v>
      </c>
      <c r="I48" s="130">
        <v>-0.9</v>
      </c>
      <c r="J48" s="24">
        <v>8</v>
      </c>
      <c r="K48" s="104" t="s">
        <v>484</v>
      </c>
      <c r="L48" s="104">
        <v>3</v>
      </c>
      <c r="M48" s="118">
        <v>9.3</v>
      </c>
      <c r="N48" s="152">
        <v>25.4</v>
      </c>
      <c r="O48" s="118" t="s">
        <v>484</v>
      </c>
      <c r="P48" s="152">
        <v>1</v>
      </c>
      <c r="Q48" s="118">
        <v>0</v>
      </c>
      <c r="R48" s="118"/>
      <c r="S48" s="118">
        <v>1016</v>
      </c>
      <c r="T48" s="137" t="s">
        <v>489</v>
      </c>
      <c r="U48" s="117"/>
      <c r="V48" s="117"/>
      <c r="X48" s="85">
        <v>6.7</v>
      </c>
      <c r="Y48" s="85">
        <v>1.3</v>
      </c>
      <c r="AH48" s="89">
        <f t="shared" si="4"/>
        <v>10.649781121194382</v>
      </c>
      <c r="AI48" s="89">
        <f t="shared" si="5"/>
        <v>10.29234011027384</v>
      </c>
      <c r="AJ48" s="89">
        <f t="shared" si="6"/>
        <v>9.89284011027384</v>
      </c>
      <c r="AK48" s="89">
        <f t="shared" si="7"/>
        <v>6.8227207921786865</v>
      </c>
    </row>
    <row r="49" spans="1:37" s="90" customFormat="1" ht="11.25">
      <c r="A49" s="28">
        <v>40584</v>
      </c>
      <c r="B49" s="130">
        <v>8.9</v>
      </c>
      <c r="C49" s="131">
        <v>8.7</v>
      </c>
      <c r="D49" s="213">
        <v>9.5</v>
      </c>
      <c r="E49" s="131">
        <v>7.2</v>
      </c>
      <c r="F49" s="109">
        <f t="shared" si="2"/>
        <v>8.35</v>
      </c>
      <c r="G49" s="109">
        <f t="shared" si="10"/>
        <v>97.25413506809966</v>
      </c>
      <c r="H49" s="103">
        <f t="shared" si="3"/>
        <v>8.488759917012537</v>
      </c>
      <c r="I49" s="130">
        <v>6.8</v>
      </c>
      <c r="J49" s="118">
        <v>8</v>
      </c>
      <c r="K49" s="104" t="s">
        <v>485</v>
      </c>
      <c r="L49" s="104">
        <v>2</v>
      </c>
      <c r="M49" s="118">
        <v>5</v>
      </c>
      <c r="N49" s="152">
        <v>18.1</v>
      </c>
      <c r="O49" s="118" t="s">
        <v>404</v>
      </c>
      <c r="P49" s="152">
        <v>2</v>
      </c>
      <c r="Q49" s="118">
        <v>0</v>
      </c>
      <c r="R49" s="118"/>
      <c r="S49" s="118">
        <v>1012</v>
      </c>
      <c r="T49" s="137" t="s">
        <v>381</v>
      </c>
      <c r="U49" s="117"/>
      <c r="V49" s="117"/>
      <c r="X49" s="85">
        <v>6.8</v>
      </c>
      <c r="Y49" s="85">
        <v>1.4</v>
      </c>
      <c r="AH49" s="89">
        <f t="shared" si="4"/>
        <v>11.397624958456682</v>
      </c>
      <c r="AI49" s="89">
        <f t="shared" si="5"/>
        <v>11.244461571652899</v>
      </c>
      <c r="AJ49" s="89">
        <f t="shared" si="6"/>
        <v>11.084661571652898</v>
      </c>
      <c r="AK49" s="89">
        <f t="shared" si="7"/>
        <v>8.488759917012537</v>
      </c>
    </row>
    <row r="50" spans="1:37" ht="11.25">
      <c r="A50" s="28">
        <v>40585</v>
      </c>
      <c r="B50" s="143">
        <v>6.1</v>
      </c>
      <c r="C50" s="39">
        <v>6</v>
      </c>
      <c r="D50" s="213">
        <v>11.9</v>
      </c>
      <c r="E50" s="131">
        <v>5.4</v>
      </c>
      <c r="F50" s="109">
        <f t="shared" si="2"/>
        <v>8.65</v>
      </c>
      <c r="G50" s="109">
        <f t="shared" si="10"/>
        <v>98.46173817071555</v>
      </c>
      <c r="H50" s="103">
        <f t="shared" si="3"/>
        <v>5.8760072100054055</v>
      </c>
      <c r="I50" s="130">
        <v>2</v>
      </c>
      <c r="J50" s="207">
        <v>4</v>
      </c>
      <c r="K50" s="104" t="s">
        <v>212</v>
      </c>
      <c r="L50" s="104">
        <v>1</v>
      </c>
      <c r="M50" s="118">
        <v>2</v>
      </c>
      <c r="N50" s="152">
        <v>14.4</v>
      </c>
      <c r="O50" s="118" t="s">
        <v>397</v>
      </c>
      <c r="P50" s="152">
        <v>2.2</v>
      </c>
      <c r="Q50" s="118">
        <v>0</v>
      </c>
      <c r="R50" s="118"/>
      <c r="S50" s="118">
        <v>1010</v>
      </c>
      <c r="T50" s="137" t="s">
        <v>71</v>
      </c>
      <c r="U50" s="117"/>
      <c r="V50" s="117"/>
      <c r="X50" s="85">
        <v>6.5</v>
      </c>
      <c r="Y50" s="85">
        <v>1.4</v>
      </c>
      <c r="AH50" s="89">
        <f t="shared" si="4"/>
        <v>9.41200153393066</v>
      </c>
      <c r="AI50" s="89">
        <f t="shared" si="5"/>
        <v>9.347120306962537</v>
      </c>
      <c r="AJ50" s="89">
        <f t="shared" si="6"/>
        <v>9.267220306962537</v>
      </c>
      <c r="AK50" s="89">
        <f t="shared" si="7"/>
        <v>5.8760072100054055</v>
      </c>
    </row>
    <row r="51" spans="1:37" ht="11.25">
      <c r="A51" s="28">
        <v>40586</v>
      </c>
      <c r="B51" s="143">
        <v>7.4</v>
      </c>
      <c r="C51" s="39">
        <v>7.1</v>
      </c>
      <c r="D51" s="214">
        <v>10.7</v>
      </c>
      <c r="E51" s="131">
        <v>6.1</v>
      </c>
      <c r="F51" s="109">
        <f t="shared" si="2"/>
        <v>8.399999999999999</v>
      </c>
      <c r="G51" s="109">
        <f t="shared" si="10"/>
        <v>95.6370326166703</v>
      </c>
      <c r="H51" s="103">
        <f t="shared" si="3"/>
        <v>6.749692260946308</v>
      </c>
      <c r="I51" s="130">
        <v>5.6</v>
      </c>
      <c r="J51" s="118">
        <v>7</v>
      </c>
      <c r="K51" s="113" t="s">
        <v>485</v>
      </c>
      <c r="L51" s="113">
        <v>3</v>
      </c>
      <c r="M51" s="118">
        <v>4</v>
      </c>
      <c r="N51" s="152">
        <v>18.1</v>
      </c>
      <c r="O51" s="118" t="s">
        <v>486</v>
      </c>
      <c r="P51" s="152">
        <v>0.4</v>
      </c>
      <c r="Q51" s="118">
        <v>0</v>
      </c>
      <c r="R51" s="118"/>
      <c r="S51" s="118">
        <v>1011</v>
      </c>
      <c r="T51" s="137" t="s">
        <v>383</v>
      </c>
      <c r="U51" s="117"/>
      <c r="V51" s="117"/>
      <c r="X51" s="85">
        <v>6.5</v>
      </c>
      <c r="Y51" s="85">
        <v>1</v>
      </c>
      <c r="AH51" s="89">
        <f t="shared" si="4"/>
        <v>10.29234011027384</v>
      </c>
      <c r="AI51" s="89">
        <f t="shared" si="5"/>
        <v>10.082988668281233</v>
      </c>
      <c r="AJ51" s="89">
        <f t="shared" si="6"/>
        <v>9.843288668281232</v>
      </c>
      <c r="AK51" s="89">
        <f t="shared" si="7"/>
        <v>6.749692260946308</v>
      </c>
    </row>
    <row r="52" spans="1:37" ht="11.25">
      <c r="A52" s="28">
        <v>40587</v>
      </c>
      <c r="B52" s="143">
        <v>7</v>
      </c>
      <c r="C52" s="39">
        <v>6.5</v>
      </c>
      <c r="D52" s="215">
        <v>8.9</v>
      </c>
      <c r="E52" s="131">
        <v>2.9</v>
      </c>
      <c r="F52" s="109">
        <f t="shared" si="2"/>
        <v>5.9</v>
      </c>
      <c r="G52" s="109">
        <f t="shared" si="10"/>
        <v>92.63007263380632</v>
      </c>
      <c r="H52" s="103">
        <f t="shared" si="3"/>
        <v>5.889703135489971</v>
      </c>
      <c r="I52" s="130">
        <v>-1</v>
      </c>
      <c r="J52" s="118">
        <v>8</v>
      </c>
      <c r="K52" s="118" t="s">
        <v>483</v>
      </c>
      <c r="L52" s="208" t="s">
        <v>72</v>
      </c>
      <c r="M52" s="118">
        <v>12.6</v>
      </c>
      <c r="N52" s="152">
        <v>47.5</v>
      </c>
      <c r="O52" s="118" t="s">
        <v>483</v>
      </c>
      <c r="P52" s="152">
        <v>4.1</v>
      </c>
      <c r="Q52" s="118">
        <v>0</v>
      </c>
      <c r="R52" s="118"/>
      <c r="S52" s="118">
        <v>998</v>
      </c>
      <c r="T52" s="137" t="s">
        <v>387</v>
      </c>
      <c r="U52" s="117"/>
      <c r="V52" s="117"/>
      <c r="X52" s="85">
        <v>6.4</v>
      </c>
      <c r="Y52" s="85">
        <v>0.9</v>
      </c>
      <c r="AH52" s="89">
        <f t="shared" si="4"/>
        <v>10.014043920115377</v>
      </c>
      <c r="AI52" s="89">
        <f t="shared" si="5"/>
        <v>9.67551615678414</v>
      </c>
      <c r="AJ52" s="89">
        <f t="shared" si="6"/>
        <v>9.27601615678414</v>
      </c>
      <c r="AK52" s="89">
        <f t="shared" si="7"/>
        <v>5.889703135489971</v>
      </c>
    </row>
    <row r="53" spans="1:37" ht="11.25">
      <c r="A53" s="28">
        <v>40588</v>
      </c>
      <c r="B53" s="143">
        <v>3</v>
      </c>
      <c r="C53" s="39">
        <v>2.6</v>
      </c>
      <c r="D53" s="215">
        <v>7.9</v>
      </c>
      <c r="E53" s="131">
        <v>1.9</v>
      </c>
      <c r="F53" s="109">
        <f t="shared" si="2"/>
        <v>4.9</v>
      </c>
      <c r="G53" s="109">
        <f t="shared" si="10"/>
        <v>92.97920107072872</v>
      </c>
      <c r="H53" s="103">
        <f t="shared" si="3"/>
        <v>1.9780188908969125</v>
      </c>
      <c r="I53" s="130">
        <v>-1.1</v>
      </c>
      <c r="J53" s="118">
        <v>2</v>
      </c>
      <c r="K53" s="118" t="s">
        <v>484</v>
      </c>
      <c r="L53" s="118">
        <v>3</v>
      </c>
      <c r="M53" s="118">
        <v>6.4</v>
      </c>
      <c r="N53" s="152">
        <v>26.8</v>
      </c>
      <c r="O53" s="118" t="s">
        <v>137</v>
      </c>
      <c r="P53" s="274">
        <v>1.1</v>
      </c>
      <c r="Q53" s="118">
        <v>0</v>
      </c>
      <c r="R53" s="118"/>
      <c r="S53" s="118">
        <v>1000</v>
      </c>
      <c r="T53" s="137" t="s">
        <v>102</v>
      </c>
      <c r="U53" s="117"/>
      <c r="V53" s="117"/>
      <c r="X53" s="85">
        <v>6.5</v>
      </c>
      <c r="Y53" s="85">
        <v>0.6</v>
      </c>
      <c r="AH53" s="89">
        <f t="shared" si="4"/>
        <v>7.575279131016056</v>
      </c>
      <c r="AI53" s="89">
        <f t="shared" si="5"/>
        <v>7.36303401489637</v>
      </c>
      <c r="AJ53" s="89">
        <f t="shared" si="6"/>
        <v>7.04343401489637</v>
      </c>
      <c r="AK53" s="89">
        <f t="shared" si="7"/>
        <v>1.9780188908969125</v>
      </c>
    </row>
    <row r="54" spans="1:37" ht="12.75" customHeight="1">
      <c r="A54" s="28">
        <v>40589</v>
      </c>
      <c r="B54" s="143">
        <v>4</v>
      </c>
      <c r="C54" s="39">
        <v>3.5</v>
      </c>
      <c r="D54" s="214">
        <v>5.7</v>
      </c>
      <c r="E54" s="131">
        <v>1.1</v>
      </c>
      <c r="F54" s="109">
        <f t="shared" si="2"/>
        <v>3.4000000000000004</v>
      </c>
      <c r="G54" s="109">
        <f t="shared" si="10"/>
        <v>91.62280055549992</v>
      </c>
      <c r="H54" s="103">
        <f t="shared" si="3"/>
        <v>2.7626108386135355</v>
      </c>
      <c r="I54" s="130">
        <v>-2.4</v>
      </c>
      <c r="J54" s="118">
        <v>8</v>
      </c>
      <c r="K54" s="118" t="s">
        <v>398</v>
      </c>
      <c r="L54" s="118">
        <v>5</v>
      </c>
      <c r="M54" s="118">
        <v>11.4</v>
      </c>
      <c r="N54" s="152">
        <v>27.9</v>
      </c>
      <c r="O54" s="118" t="s">
        <v>397</v>
      </c>
      <c r="P54" s="152">
        <v>2.9</v>
      </c>
      <c r="Q54" s="118">
        <v>0</v>
      </c>
      <c r="R54" s="118"/>
      <c r="S54" s="118">
        <v>991</v>
      </c>
      <c r="T54" s="137" t="s">
        <v>156</v>
      </c>
      <c r="U54" s="117"/>
      <c r="V54" s="117"/>
      <c r="X54" s="85">
        <v>6.7</v>
      </c>
      <c r="Y54" s="85">
        <v>0.9</v>
      </c>
      <c r="AH54" s="89">
        <f t="shared" si="4"/>
        <v>8.129717614725772</v>
      </c>
      <c r="AI54" s="89">
        <f t="shared" si="5"/>
        <v>7.848174955865539</v>
      </c>
      <c r="AJ54" s="89">
        <f t="shared" si="6"/>
        <v>7.448674955865539</v>
      </c>
      <c r="AK54" s="89">
        <f t="shared" si="7"/>
        <v>2.7626108386135355</v>
      </c>
    </row>
    <row r="55" spans="1:37" ht="11.25">
      <c r="A55" s="28">
        <v>40590</v>
      </c>
      <c r="B55" s="143">
        <v>1.6</v>
      </c>
      <c r="C55" s="39">
        <v>1.5</v>
      </c>
      <c r="D55" s="152">
        <v>6.5</v>
      </c>
      <c r="E55" s="131">
        <v>-0.1</v>
      </c>
      <c r="F55" s="109">
        <f t="shared" si="2"/>
        <v>3.2</v>
      </c>
      <c r="G55" s="109">
        <f t="shared" si="10"/>
        <v>98.11918332503731</v>
      </c>
      <c r="H55" s="103">
        <f t="shared" si="3"/>
        <v>1.3356805136065613</v>
      </c>
      <c r="I55" s="130">
        <v>-3.8</v>
      </c>
      <c r="J55" s="118">
        <v>0</v>
      </c>
      <c r="K55" s="118" t="s">
        <v>507</v>
      </c>
      <c r="L55" s="208" t="s">
        <v>287</v>
      </c>
      <c r="M55" s="118">
        <v>6.4</v>
      </c>
      <c r="N55" s="152">
        <v>18.9</v>
      </c>
      <c r="O55" s="118" t="s">
        <v>397</v>
      </c>
      <c r="P55" s="152">
        <v>0</v>
      </c>
      <c r="Q55" s="118">
        <v>0</v>
      </c>
      <c r="R55" s="118"/>
      <c r="S55" s="118">
        <v>993</v>
      </c>
      <c r="T55" s="137" t="s">
        <v>228</v>
      </c>
      <c r="U55" s="117"/>
      <c r="V55" s="117"/>
      <c r="X55" s="85">
        <v>6.6</v>
      </c>
      <c r="Y55" s="85">
        <v>1</v>
      </c>
      <c r="AH55" s="89">
        <f t="shared" si="4"/>
        <v>6.855240365106215</v>
      </c>
      <c r="AI55" s="89">
        <f t="shared" si="5"/>
        <v>6.8062058612105245</v>
      </c>
      <c r="AJ55" s="89">
        <f t="shared" si="6"/>
        <v>6.726305861210524</v>
      </c>
      <c r="AK55" s="89">
        <f t="shared" si="7"/>
        <v>1.3356805136065613</v>
      </c>
    </row>
    <row r="56" spans="1:37" ht="11.25">
      <c r="A56" s="28">
        <v>40591</v>
      </c>
      <c r="B56" s="143">
        <v>4.4</v>
      </c>
      <c r="C56" s="39">
        <v>4.3</v>
      </c>
      <c r="D56" s="152">
        <v>6.9</v>
      </c>
      <c r="E56" s="131">
        <v>1.6</v>
      </c>
      <c r="F56" s="109">
        <f t="shared" si="2"/>
        <v>4.25</v>
      </c>
      <c r="G56" s="109">
        <f t="shared" si="10"/>
        <v>98.34543416865374</v>
      </c>
      <c r="H56" s="103">
        <f t="shared" si="3"/>
        <v>4.162277102022233</v>
      </c>
      <c r="I56" s="130">
        <v>0.6</v>
      </c>
      <c r="J56" s="118">
        <v>8</v>
      </c>
      <c r="K56" s="118" t="s">
        <v>133</v>
      </c>
      <c r="L56" s="118">
        <v>3</v>
      </c>
      <c r="M56" s="118">
        <v>5</v>
      </c>
      <c r="N56" s="152">
        <v>16.8</v>
      </c>
      <c r="O56" s="118" t="s">
        <v>397</v>
      </c>
      <c r="P56" s="152">
        <v>0</v>
      </c>
      <c r="Q56" s="118">
        <v>0</v>
      </c>
      <c r="R56" s="118"/>
      <c r="S56" s="118">
        <v>1005</v>
      </c>
      <c r="T56" s="137" t="s">
        <v>261</v>
      </c>
      <c r="U56" s="117"/>
      <c r="V56" s="117"/>
      <c r="X56" s="85">
        <v>6.7</v>
      </c>
      <c r="Y56" s="85">
        <v>0.8</v>
      </c>
      <c r="AH56" s="89">
        <f t="shared" si="4"/>
        <v>8.36133472135519</v>
      </c>
      <c r="AI56" s="89">
        <f t="shared" si="5"/>
        <v>8.302890934011156</v>
      </c>
      <c r="AJ56" s="89">
        <f t="shared" si="6"/>
        <v>8.222990934011156</v>
      </c>
      <c r="AK56" s="89">
        <f t="shared" si="7"/>
        <v>4.162277102022233</v>
      </c>
    </row>
    <row r="57" spans="1:37" ht="11.25">
      <c r="A57" s="28">
        <v>40592</v>
      </c>
      <c r="B57" s="143">
        <v>4</v>
      </c>
      <c r="C57" s="39">
        <v>3.5</v>
      </c>
      <c r="D57" s="152">
        <v>5.6</v>
      </c>
      <c r="E57" s="131">
        <v>3.7</v>
      </c>
      <c r="F57" s="109">
        <f t="shared" si="2"/>
        <v>4.65</v>
      </c>
      <c r="G57" s="109">
        <f t="shared" si="10"/>
        <v>91.62280055549992</v>
      </c>
      <c r="H57" s="103">
        <f t="shared" si="3"/>
        <v>2.7626108386135355</v>
      </c>
      <c r="I57" s="130">
        <v>2.6</v>
      </c>
      <c r="J57" s="118">
        <v>8</v>
      </c>
      <c r="K57" s="118" t="s">
        <v>133</v>
      </c>
      <c r="L57" s="118">
        <v>3</v>
      </c>
      <c r="M57" s="118">
        <v>10</v>
      </c>
      <c r="N57" s="152">
        <v>24.7</v>
      </c>
      <c r="O57" s="118" t="s">
        <v>398</v>
      </c>
      <c r="P57" s="152">
        <v>10.9</v>
      </c>
      <c r="Q57" s="118">
        <v>0</v>
      </c>
      <c r="R57" s="118"/>
      <c r="S57" s="118">
        <v>1013</v>
      </c>
      <c r="T57" s="137" t="s">
        <v>26</v>
      </c>
      <c r="U57" s="117"/>
      <c r="V57" s="117"/>
      <c r="X57" s="85">
        <v>6.8</v>
      </c>
      <c r="Y57" s="85">
        <v>0.8</v>
      </c>
      <c r="AH57" s="89">
        <f t="shared" si="4"/>
        <v>8.129717614725772</v>
      </c>
      <c r="AI57" s="89">
        <f t="shared" si="5"/>
        <v>7.848174955865539</v>
      </c>
      <c r="AJ57" s="89">
        <f t="shared" si="6"/>
        <v>7.448674955865539</v>
      </c>
      <c r="AK57" s="89">
        <f t="shared" si="7"/>
        <v>2.7626108386135355</v>
      </c>
    </row>
    <row r="58" spans="1:37" ht="11.25">
      <c r="A58" s="28">
        <v>40593</v>
      </c>
      <c r="B58" s="143">
        <v>3.1</v>
      </c>
      <c r="C58" s="39">
        <v>3</v>
      </c>
      <c r="D58" s="152">
        <v>4.7</v>
      </c>
      <c r="E58" s="131">
        <v>2.1</v>
      </c>
      <c r="F58" s="109">
        <f t="shared" si="2"/>
        <v>3.4000000000000004</v>
      </c>
      <c r="G58" s="109">
        <f t="shared" si="10"/>
        <v>98.24622655120038</v>
      </c>
      <c r="H58" s="103">
        <f t="shared" si="3"/>
        <v>2.850595569582479</v>
      </c>
      <c r="I58" s="130">
        <v>1.6</v>
      </c>
      <c r="J58" s="118">
        <v>8</v>
      </c>
      <c r="K58" s="118" t="s">
        <v>133</v>
      </c>
      <c r="L58" s="118">
        <v>2</v>
      </c>
      <c r="M58" s="118">
        <v>6.1</v>
      </c>
      <c r="N58" s="152">
        <v>31.5</v>
      </c>
      <c r="O58" s="118" t="s">
        <v>398</v>
      </c>
      <c r="P58" s="152">
        <v>3.6</v>
      </c>
      <c r="Q58" s="118">
        <v>0</v>
      </c>
      <c r="R58" s="118"/>
      <c r="S58" s="118">
        <v>1010</v>
      </c>
      <c r="T58" s="137" t="s">
        <v>409</v>
      </c>
      <c r="U58" s="117"/>
      <c r="V58" s="117"/>
      <c r="X58" s="85">
        <v>6.8</v>
      </c>
      <c r="Y58" s="85">
        <v>1.1</v>
      </c>
      <c r="AH58" s="89">
        <f t="shared" si="4"/>
        <v>7.629177622521602</v>
      </c>
      <c r="AI58" s="89">
        <f t="shared" si="5"/>
        <v>7.575279131016056</v>
      </c>
      <c r="AJ58" s="89">
        <f t="shared" si="6"/>
        <v>7.495379131016056</v>
      </c>
      <c r="AK58" s="89">
        <f t="shared" si="7"/>
        <v>2.850595569582479</v>
      </c>
    </row>
    <row r="59" spans="1:37" ht="11.25">
      <c r="A59" s="28">
        <v>40594</v>
      </c>
      <c r="B59" s="143">
        <v>3.6</v>
      </c>
      <c r="C59" s="39">
        <v>3.4</v>
      </c>
      <c r="D59" s="152">
        <v>3.8</v>
      </c>
      <c r="E59" s="131">
        <v>3</v>
      </c>
      <c r="F59" s="109">
        <f t="shared" si="2"/>
        <v>3.4</v>
      </c>
      <c r="G59" s="109">
        <f t="shared" si="10"/>
        <v>96.57540165019974</v>
      </c>
      <c r="H59" s="103">
        <f t="shared" si="3"/>
        <v>3.1072741235741677</v>
      </c>
      <c r="I59" s="130">
        <v>2.4</v>
      </c>
      <c r="J59" s="118">
        <v>8</v>
      </c>
      <c r="K59" s="118" t="s">
        <v>133</v>
      </c>
      <c r="L59" s="118">
        <v>4</v>
      </c>
      <c r="M59" s="118">
        <v>6.9</v>
      </c>
      <c r="N59" s="152">
        <v>18.9</v>
      </c>
      <c r="O59" s="118" t="s">
        <v>397</v>
      </c>
      <c r="P59" s="152">
        <v>1.8</v>
      </c>
      <c r="Q59" s="118">
        <v>0</v>
      </c>
      <c r="R59" s="118"/>
      <c r="S59" s="118">
        <v>1016</v>
      </c>
      <c r="T59" s="137" t="s">
        <v>389</v>
      </c>
      <c r="U59" s="117"/>
      <c r="V59" s="117"/>
      <c r="X59" s="85">
        <v>6.7</v>
      </c>
      <c r="Y59" s="85">
        <v>1.1</v>
      </c>
      <c r="AH59" s="89">
        <f t="shared" si="4"/>
        <v>7.903784318055541</v>
      </c>
      <c r="AI59" s="89">
        <f t="shared" si="5"/>
        <v>7.792911450727639</v>
      </c>
      <c r="AJ59" s="89">
        <f t="shared" si="6"/>
        <v>7.63311145072764</v>
      </c>
      <c r="AK59" s="89">
        <f t="shared" si="7"/>
        <v>3.1072741235741677</v>
      </c>
    </row>
    <row r="60" spans="1:37" ht="11.25">
      <c r="A60" s="28">
        <v>40595</v>
      </c>
      <c r="B60" s="143">
        <v>2.4</v>
      </c>
      <c r="C60" s="39">
        <v>2.1</v>
      </c>
      <c r="D60" s="152">
        <v>4.5</v>
      </c>
      <c r="E60" s="131">
        <v>2.1</v>
      </c>
      <c r="F60" s="109">
        <f t="shared" si="2"/>
        <v>3.3</v>
      </c>
      <c r="G60" s="109">
        <f t="shared" si="10"/>
        <v>94.57951568486487</v>
      </c>
      <c r="H60" s="103">
        <f t="shared" si="3"/>
        <v>1.6206977597014804</v>
      </c>
      <c r="I60" s="130">
        <v>0.6</v>
      </c>
      <c r="J60" s="118">
        <v>8</v>
      </c>
      <c r="K60" s="118" t="s">
        <v>133</v>
      </c>
      <c r="L60" s="118">
        <v>4</v>
      </c>
      <c r="M60" s="118">
        <v>7.5</v>
      </c>
      <c r="N60" s="152">
        <v>20.4</v>
      </c>
      <c r="O60" s="118" t="s">
        <v>398</v>
      </c>
      <c r="P60" s="152">
        <v>2.4</v>
      </c>
      <c r="Q60" s="118">
        <v>0</v>
      </c>
      <c r="R60" s="315" t="s">
        <v>356</v>
      </c>
      <c r="S60" s="118">
        <v>1013</v>
      </c>
      <c r="T60" s="137" t="s">
        <v>474</v>
      </c>
      <c r="U60" s="117"/>
      <c r="V60" s="117"/>
      <c r="X60" s="85">
        <v>7</v>
      </c>
      <c r="Y60" s="85">
        <v>1.2</v>
      </c>
      <c r="AH60" s="89">
        <f t="shared" si="4"/>
        <v>7.258895633275086</v>
      </c>
      <c r="AI60" s="89">
        <f t="shared" si="5"/>
        <v>7.105128334021381</v>
      </c>
      <c r="AJ60" s="89">
        <f t="shared" si="6"/>
        <v>6.865428334021381</v>
      </c>
      <c r="AK60" s="89">
        <f t="shared" si="7"/>
        <v>1.6206977597014804</v>
      </c>
    </row>
    <row r="61" spans="1:37" ht="11.25">
      <c r="A61" s="28">
        <v>40596</v>
      </c>
      <c r="B61" s="143">
        <v>4.5</v>
      </c>
      <c r="C61" s="39">
        <v>4.5</v>
      </c>
      <c r="D61" s="152">
        <v>7.6</v>
      </c>
      <c r="E61" s="131">
        <v>2.4</v>
      </c>
      <c r="F61" s="109">
        <f t="shared" si="2"/>
        <v>5</v>
      </c>
      <c r="G61" s="109">
        <f t="shared" si="10"/>
        <v>100</v>
      </c>
      <c r="H61" s="103">
        <f t="shared" si="3"/>
        <v>4.500000000000001</v>
      </c>
      <c r="I61" s="130">
        <v>3</v>
      </c>
      <c r="J61" s="207">
        <v>8</v>
      </c>
      <c r="K61" s="118" t="s">
        <v>484</v>
      </c>
      <c r="L61" s="118">
        <v>2</v>
      </c>
      <c r="M61" s="118">
        <v>2.4</v>
      </c>
      <c r="N61" s="152">
        <v>13.9</v>
      </c>
      <c r="O61" s="118" t="s">
        <v>484</v>
      </c>
      <c r="P61" s="152">
        <v>3.2</v>
      </c>
      <c r="Q61" s="118">
        <v>0</v>
      </c>
      <c r="R61" s="118"/>
      <c r="S61" s="118">
        <v>1015</v>
      </c>
      <c r="T61" s="137" t="s">
        <v>70</v>
      </c>
      <c r="U61" s="117"/>
      <c r="V61" s="117"/>
      <c r="X61" s="85">
        <v>7.2</v>
      </c>
      <c r="Y61" s="85">
        <v>1.2</v>
      </c>
      <c r="AH61" s="89">
        <f t="shared" si="4"/>
        <v>8.420141382073544</v>
      </c>
      <c r="AI61" s="89">
        <f t="shared" si="5"/>
        <v>8.420141382073544</v>
      </c>
      <c r="AJ61" s="89">
        <f t="shared" si="6"/>
        <v>8.420141382073544</v>
      </c>
      <c r="AK61" s="89">
        <f t="shared" si="7"/>
        <v>4.500000000000001</v>
      </c>
    </row>
    <row r="62" spans="1:37" ht="11.25">
      <c r="A62" s="28">
        <v>40597</v>
      </c>
      <c r="B62" s="143">
        <v>7.6</v>
      </c>
      <c r="C62" s="39">
        <v>7.4</v>
      </c>
      <c r="D62" s="152">
        <v>11.3</v>
      </c>
      <c r="E62" s="131">
        <v>4.2</v>
      </c>
      <c r="F62" s="109">
        <f t="shared" si="2"/>
        <v>7.75</v>
      </c>
      <c r="G62" s="109">
        <f t="shared" si="10"/>
        <v>97.11053941581304</v>
      </c>
      <c r="H62" s="103">
        <f t="shared" si="3"/>
        <v>7.171499625830043</v>
      </c>
      <c r="I62" s="130">
        <v>1.6</v>
      </c>
      <c r="J62" s="118">
        <v>8</v>
      </c>
      <c r="K62" s="118" t="s">
        <v>212</v>
      </c>
      <c r="L62" s="118">
        <v>4</v>
      </c>
      <c r="M62" s="118">
        <v>6.4</v>
      </c>
      <c r="N62" s="152">
        <v>20.4</v>
      </c>
      <c r="O62" s="118" t="s">
        <v>404</v>
      </c>
      <c r="P62" s="152">
        <v>0.6</v>
      </c>
      <c r="Q62" s="118">
        <v>0</v>
      </c>
      <c r="R62" s="118"/>
      <c r="S62" s="118">
        <v>1014</v>
      </c>
      <c r="T62" s="137" t="s">
        <v>249</v>
      </c>
      <c r="U62" s="117"/>
      <c r="V62" s="117"/>
      <c r="X62" s="85">
        <v>7.1</v>
      </c>
      <c r="Y62" s="85">
        <v>1.4</v>
      </c>
      <c r="AH62" s="89">
        <f t="shared" si="4"/>
        <v>10.434027213964692</v>
      </c>
      <c r="AI62" s="89">
        <f t="shared" si="5"/>
        <v>10.29234011027384</v>
      </c>
      <c r="AJ62" s="89">
        <f t="shared" si="6"/>
        <v>10.13254011027384</v>
      </c>
      <c r="AK62" s="89">
        <f t="shared" si="7"/>
        <v>7.171499625830043</v>
      </c>
    </row>
    <row r="63" spans="1:37" ht="11.25">
      <c r="A63" s="28">
        <v>40598</v>
      </c>
      <c r="B63" s="143">
        <v>7.7</v>
      </c>
      <c r="C63" s="39">
        <v>7.3</v>
      </c>
      <c r="D63" s="152">
        <v>14.2</v>
      </c>
      <c r="E63" s="131">
        <v>6.8</v>
      </c>
      <c r="F63" s="109">
        <f t="shared" si="2"/>
        <v>10.5</v>
      </c>
      <c r="G63" s="109">
        <f t="shared" si="10"/>
        <v>94.26036025404478</v>
      </c>
      <c r="H63" s="103">
        <f t="shared" si="3"/>
        <v>6.836970708575185</v>
      </c>
      <c r="I63" s="130">
        <v>3.2</v>
      </c>
      <c r="J63" s="118">
        <v>6</v>
      </c>
      <c r="K63" s="118" t="s">
        <v>484</v>
      </c>
      <c r="L63" s="118">
        <v>2</v>
      </c>
      <c r="M63" s="118">
        <v>4.5</v>
      </c>
      <c r="N63" s="152">
        <v>23.2</v>
      </c>
      <c r="O63" s="118" t="s">
        <v>485</v>
      </c>
      <c r="P63" s="152">
        <v>0</v>
      </c>
      <c r="Q63" s="118">
        <v>0</v>
      </c>
      <c r="R63" s="118"/>
      <c r="S63" s="118">
        <v>1020</v>
      </c>
      <c r="T63" s="137" t="s">
        <v>377</v>
      </c>
      <c r="U63" s="117"/>
      <c r="V63" s="117"/>
      <c r="X63" s="85">
        <v>7.1</v>
      </c>
      <c r="Y63" s="85">
        <v>1.3</v>
      </c>
      <c r="AH63" s="89">
        <f t="shared" si="4"/>
        <v>10.5055132003167</v>
      </c>
      <c r="AI63" s="89">
        <f t="shared" si="5"/>
        <v>10.22213458915475</v>
      </c>
      <c r="AJ63" s="89">
        <f t="shared" si="6"/>
        <v>9.902534589154751</v>
      </c>
      <c r="AK63" s="89">
        <f t="shared" si="7"/>
        <v>6.836970708575185</v>
      </c>
    </row>
    <row r="64" spans="1:37" ht="11.25">
      <c r="A64" s="28">
        <v>40599</v>
      </c>
      <c r="B64" s="143">
        <v>9.9</v>
      </c>
      <c r="C64" s="39">
        <v>9.3</v>
      </c>
      <c r="D64" s="152">
        <v>12.3</v>
      </c>
      <c r="E64" s="131">
        <v>7.1</v>
      </c>
      <c r="F64" s="109">
        <f t="shared" si="2"/>
        <v>9.7</v>
      </c>
      <c r="G64" s="109">
        <f t="shared" si="10"/>
        <v>92.11521723396508</v>
      </c>
      <c r="H64" s="103">
        <f t="shared" si="3"/>
        <v>8.681088821818797</v>
      </c>
      <c r="I64" s="130">
        <v>4.6</v>
      </c>
      <c r="J64" s="118">
        <v>7</v>
      </c>
      <c r="K64" s="118" t="s">
        <v>485</v>
      </c>
      <c r="L64" s="118">
        <v>4</v>
      </c>
      <c r="M64" s="118">
        <v>6.4</v>
      </c>
      <c r="N64" s="152">
        <v>27.2</v>
      </c>
      <c r="O64" s="118" t="s">
        <v>485</v>
      </c>
      <c r="P64" s="152">
        <v>11.3</v>
      </c>
      <c r="Q64" s="118">
        <v>0</v>
      </c>
      <c r="R64" s="118"/>
      <c r="S64" s="118">
        <v>1021</v>
      </c>
      <c r="T64" s="137" t="s">
        <v>257</v>
      </c>
      <c r="U64" s="117"/>
      <c r="V64" s="117"/>
      <c r="X64" s="85">
        <v>7.2</v>
      </c>
      <c r="Y64" s="85">
        <v>1.1</v>
      </c>
      <c r="AH64" s="89">
        <f t="shared" si="4"/>
        <v>12.191333479931261</v>
      </c>
      <c r="AI64" s="89">
        <f t="shared" si="5"/>
        <v>11.709473318755796</v>
      </c>
      <c r="AJ64" s="89">
        <f t="shared" si="6"/>
        <v>11.230073318755796</v>
      </c>
      <c r="AK64" s="89">
        <f t="shared" si="7"/>
        <v>8.681088821818797</v>
      </c>
    </row>
    <row r="65" spans="1:37" ht="11.25">
      <c r="A65" s="28">
        <v>40600</v>
      </c>
      <c r="B65" s="143">
        <v>6.7</v>
      </c>
      <c r="C65" s="39">
        <v>6.5</v>
      </c>
      <c r="D65" s="152">
        <v>9.3</v>
      </c>
      <c r="E65" s="131">
        <v>6.2</v>
      </c>
      <c r="F65" s="109">
        <f t="shared" si="2"/>
        <v>7.75</v>
      </c>
      <c r="G65" s="109">
        <f t="shared" si="10"/>
        <v>97.00316451242061</v>
      </c>
      <c r="H65" s="103">
        <f t="shared" si="3"/>
        <v>6.258597363476819</v>
      </c>
      <c r="I65" s="130">
        <v>5.4</v>
      </c>
      <c r="J65" s="118">
        <v>8</v>
      </c>
      <c r="K65" s="118" t="s">
        <v>487</v>
      </c>
      <c r="L65" s="118">
        <v>2</v>
      </c>
      <c r="M65" s="118">
        <v>8.6</v>
      </c>
      <c r="N65" s="152">
        <v>32.9</v>
      </c>
      <c r="O65" s="118" t="s">
        <v>492</v>
      </c>
      <c r="P65" s="152">
        <v>0.5</v>
      </c>
      <c r="Q65" s="118">
        <v>0</v>
      </c>
      <c r="R65" s="118"/>
      <c r="S65" s="118">
        <v>1012</v>
      </c>
      <c r="T65" s="137" t="s">
        <v>416</v>
      </c>
      <c r="U65" s="117"/>
      <c r="V65" s="117"/>
      <c r="X65" s="85">
        <v>7.4</v>
      </c>
      <c r="Y65" s="85">
        <v>1.3</v>
      </c>
      <c r="AH65" s="89">
        <f t="shared" si="4"/>
        <v>9.809696626511307</v>
      </c>
      <c r="AI65" s="89">
        <f t="shared" si="5"/>
        <v>9.67551615678414</v>
      </c>
      <c r="AJ65" s="89">
        <f t="shared" si="6"/>
        <v>9.515716156784139</v>
      </c>
      <c r="AK65" s="89">
        <f t="shared" si="7"/>
        <v>6.258597363476819</v>
      </c>
    </row>
    <row r="66" spans="1:37" ht="11.25">
      <c r="A66" s="28">
        <v>40601</v>
      </c>
      <c r="B66" s="143">
        <v>4</v>
      </c>
      <c r="C66" s="39">
        <v>3.3</v>
      </c>
      <c r="D66" s="152">
        <v>7.1</v>
      </c>
      <c r="E66" s="131">
        <v>3.4</v>
      </c>
      <c r="F66" s="109">
        <f t="shared" si="2"/>
        <v>5.25</v>
      </c>
      <c r="G66" s="109">
        <f t="shared" si="10"/>
        <v>88.30186106424262</v>
      </c>
      <c r="H66" s="103">
        <f t="shared" si="3"/>
        <v>2.2442311342591794</v>
      </c>
      <c r="I66" s="130">
        <v>1.2</v>
      </c>
      <c r="J66" s="118">
        <v>6</v>
      </c>
      <c r="K66" s="118" t="s">
        <v>485</v>
      </c>
      <c r="L66" s="118">
        <v>2</v>
      </c>
      <c r="M66" s="118">
        <v>5.6</v>
      </c>
      <c r="N66" s="152">
        <v>26.3</v>
      </c>
      <c r="O66" s="118" t="s">
        <v>487</v>
      </c>
      <c r="P66" s="152">
        <v>1.6</v>
      </c>
      <c r="Q66" s="118">
        <v>0</v>
      </c>
      <c r="R66" s="118"/>
      <c r="S66" s="118">
        <v>1020</v>
      </c>
      <c r="T66" s="137" t="s">
        <v>456</v>
      </c>
      <c r="U66" s="117"/>
      <c r="V66" s="117"/>
      <c r="X66" s="85">
        <v>7.7</v>
      </c>
      <c r="Y66" s="85">
        <v>1.4</v>
      </c>
      <c r="AH66" s="89">
        <f t="shared" si="4"/>
        <v>8.129717614725772</v>
      </c>
      <c r="AI66" s="89">
        <f t="shared" si="5"/>
        <v>7.73799195307041</v>
      </c>
      <c r="AJ66" s="89">
        <f t="shared" si="6"/>
        <v>7.17869195307041</v>
      </c>
      <c r="AK66" s="89">
        <f t="shared" si="7"/>
        <v>2.2442311342591794</v>
      </c>
    </row>
    <row r="67" spans="1:37" ht="12" thickBot="1">
      <c r="A67" s="162">
        <v>40602</v>
      </c>
      <c r="B67" s="217">
        <v>4</v>
      </c>
      <c r="C67" s="218">
        <v>3.1</v>
      </c>
      <c r="D67" s="171">
        <v>4.4</v>
      </c>
      <c r="E67" s="219">
        <v>3.3</v>
      </c>
      <c r="F67" s="166">
        <f t="shared" si="2"/>
        <v>3.85</v>
      </c>
      <c r="G67" s="166">
        <f t="shared" si="10"/>
        <v>84.99775699472053</v>
      </c>
      <c r="H67" s="167">
        <f t="shared" si="3"/>
        <v>1.7110876593625606</v>
      </c>
      <c r="I67" s="220">
        <v>0</v>
      </c>
      <c r="J67" s="169">
        <v>8</v>
      </c>
      <c r="K67" s="169" t="s">
        <v>450</v>
      </c>
      <c r="L67" s="169">
        <v>4</v>
      </c>
      <c r="M67" s="169">
        <v>1.3</v>
      </c>
      <c r="N67" s="171">
        <v>15.6</v>
      </c>
      <c r="O67" s="169" t="s">
        <v>398</v>
      </c>
      <c r="P67" s="171">
        <v>0.1</v>
      </c>
      <c r="Q67" s="169">
        <v>0</v>
      </c>
      <c r="R67" s="169"/>
      <c r="S67" s="169">
        <v>1031</v>
      </c>
      <c r="T67" s="174" t="s">
        <v>413</v>
      </c>
      <c r="U67" s="170"/>
      <c r="V67" s="170"/>
      <c r="X67" s="85">
        <v>7.6</v>
      </c>
      <c r="Y67" s="85">
        <v>1.4</v>
      </c>
      <c r="AH67" s="89">
        <f t="shared" si="4"/>
        <v>8.129717614725772</v>
      </c>
      <c r="AI67" s="89">
        <f t="shared" si="5"/>
        <v>7.629177622521602</v>
      </c>
      <c r="AJ67" s="89">
        <f t="shared" si="6"/>
        <v>6.910077622521602</v>
      </c>
      <c r="AK67" s="89">
        <f t="shared" si="7"/>
        <v>1.7110876593625606</v>
      </c>
    </row>
    <row r="68" spans="1:37" s="237" customFormat="1" ht="12" thickBot="1">
      <c r="A68" s="225">
        <v>40603</v>
      </c>
      <c r="B68" s="226">
        <v>3.2</v>
      </c>
      <c r="C68" s="227">
        <v>2.8</v>
      </c>
      <c r="D68" s="228">
        <v>6.7</v>
      </c>
      <c r="E68" s="227">
        <v>2.3</v>
      </c>
      <c r="F68" s="229">
        <f t="shared" si="2"/>
        <v>4.5</v>
      </c>
      <c r="G68" s="229">
        <f t="shared" si="10"/>
        <v>93.04314242579188</v>
      </c>
      <c r="H68" s="230">
        <f t="shared" si="3"/>
        <v>2.1859594253867227</v>
      </c>
      <c r="I68" s="231">
        <v>-0.1</v>
      </c>
      <c r="J68" s="232">
        <v>7</v>
      </c>
      <c r="K68" s="232" t="s">
        <v>396</v>
      </c>
      <c r="L68" s="233">
        <v>1</v>
      </c>
      <c r="M68" s="232">
        <v>4.5</v>
      </c>
      <c r="N68" s="234">
        <v>17</v>
      </c>
      <c r="O68" s="232" t="s">
        <v>397</v>
      </c>
      <c r="P68" s="234">
        <v>0</v>
      </c>
      <c r="Q68" s="232">
        <v>0</v>
      </c>
      <c r="R68" s="232"/>
      <c r="S68" s="232">
        <v>1040</v>
      </c>
      <c r="T68" s="236" t="s">
        <v>89</v>
      </c>
      <c r="U68" s="235"/>
      <c r="V68" s="235"/>
      <c r="X68" s="238">
        <v>7.6</v>
      </c>
      <c r="Y68" s="238">
        <v>1.4</v>
      </c>
      <c r="AH68" s="237">
        <f t="shared" si="4"/>
        <v>7.683414621449662</v>
      </c>
      <c r="AI68" s="237">
        <f t="shared" si="5"/>
        <v>7.468490409399528</v>
      </c>
      <c r="AJ68" s="237">
        <f t="shared" si="6"/>
        <v>7.148890409399527</v>
      </c>
      <c r="AK68" s="237">
        <f t="shared" si="7"/>
        <v>2.1859594253867227</v>
      </c>
    </row>
    <row r="69" spans="1:37" ht="11.25">
      <c r="A69" s="175">
        <v>40604</v>
      </c>
      <c r="B69" s="176">
        <v>2.5</v>
      </c>
      <c r="C69" s="177">
        <v>1.6</v>
      </c>
      <c r="D69" s="196">
        <v>6.3</v>
      </c>
      <c r="E69" s="221">
        <v>2.2</v>
      </c>
      <c r="F69" s="109">
        <f t="shared" si="2"/>
        <v>4.25</v>
      </c>
      <c r="G69" s="109">
        <f t="shared" si="10"/>
        <v>83.93253211060319</v>
      </c>
      <c r="H69" s="103">
        <f t="shared" si="3"/>
        <v>0.06547870354644844</v>
      </c>
      <c r="I69" s="179">
        <v>-0.4</v>
      </c>
      <c r="J69" s="180">
        <v>8</v>
      </c>
      <c r="K69" s="180" t="s">
        <v>397</v>
      </c>
      <c r="L69" s="222">
        <v>4</v>
      </c>
      <c r="M69" s="180">
        <v>5.6</v>
      </c>
      <c r="N69" s="181">
        <v>18.4</v>
      </c>
      <c r="O69" s="180" t="s">
        <v>398</v>
      </c>
      <c r="P69" s="181">
        <v>0</v>
      </c>
      <c r="Q69" s="180">
        <v>0</v>
      </c>
      <c r="R69" s="180"/>
      <c r="S69" s="180">
        <v>1039</v>
      </c>
      <c r="T69" s="224" t="s">
        <v>217</v>
      </c>
      <c r="U69" s="223"/>
      <c r="V69" s="223"/>
      <c r="X69" s="85">
        <v>7.7</v>
      </c>
      <c r="Y69" s="85">
        <v>1.3</v>
      </c>
      <c r="AH69" s="89">
        <f t="shared" si="4"/>
        <v>7.310800962158791</v>
      </c>
      <c r="AI69" s="89">
        <f t="shared" si="5"/>
        <v>6.855240365106215</v>
      </c>
      <c r="AJ69" s="89">
        <f t="shared" si="6"/>
        <v>6.136140365106215</v>
      </c>
      <c r="AK69" s="89">
        <f t="shared" si="7"/>
        <v>0.06547870354644844</v>
      </c>
    </row>
    <row r="70" spans="1:37" ht="11.25">
      <c r="A70" s="28">
        <v>40605</v>
      </c>
      <c r="B70" s="143">
        <v>1.7</v>
      </c>
      <c r="C70" s="39">
        <v>1</v>
      </c>
      <c r="D70" s="239">
        <v>4.1</v>
      </c>
      <c r="E70" s="39">
        <v>0.5</v>
      </c>
      <c r="F70" s="109">
        <f t="shared" si="2"/>
        <v>2.3</v>
      </c>
      <c r="G70" s="109">
        <f t="shared" si="10"/>
        <v>86.9907983078197</v>
      </c>
      <c r="H70" s="103">
        <f t="shared" si="3"/>
        <v>-0.22829663092735272</v>
      </c>
      <c r="I70" s="130">
        <v>-3.9</v>
      </c>
      <c r="J70" s="118">
        <v>8</v>
      </c>
      <c r="K70" s="118" t="s">
        <v>397</v>
      </c>
      <c r="L70" s="119">
        <v>4</v>
      </c>
      <c r="M70" s="118">
        <v>6</v>
      </c>
      <c r="N70" s="152">
        <v>18.4</v>
      </c>
      <c r="O70" s="118" t="s">
        <v>133</v>
      </c>
      <c r="P70" s="152">
        <v>0.2</v>
      </c>
      <c r="Q70" s="118">
        <v>0</v>
      </c>
      <c r="R70" s="118"/>
      <c r="S70" s="118">
        <v>1038</v>
      </c>
      <c r="T70" s="137" t="s">
        <v>175</v>
      </c>
      <c r="U70" s="117"/>
      <c r="V70" s="117"/>
      <c r="X70" s="85">
        <v>7.8</v>
      </c>
      <c r="Y70" s="85">
        <v>1.2</v>
      </c>
      <c r="AH70" s="89">
        <f t="shared" si="4"/>
        <v>6.90458694814902</v>
      </c>
      <c r="AI70" s="89">
        <f t="shared" si="5"/>
        <v>6.565655306052358</v>
      </c>
      <c r="AJ70" s="89">
        <f t="shared" si="6"/>
        <v>6.006355306052358</v>
      </c>
      <c r="AK70" s="89">
        <f t="shared" si="7"/>
        <v>-0.22829663092735272</v>
      </c>
    </row>
    <row r="71" spans="1:37" ht="11.25">
      <c r="A71" s="28">
        <v>40606</v>
      </c>
      <c r="B71" s="143">
        <v>2</v>
      </c>
      <c r="C71" s="39">
        <v>1.7</v>
      </c>
      <c r="D71" s="239">
        <v>4</v>
      </c>
      <c r="E71" s="40">
        <v>1.7</v>
      </c>
      <c r="F71" s="109">
        <f t="shared" si="2"/>
        <v>2.85</v>
      </c>
      <c r="G71" s="109">
        <f t="shared" si="10"/>
        <v>94.47688090590766</v>
      </c>
      <c r="H71" s="103">
        <f t="shared" si="3"/>
        <v>1.208191049587423</v>
      </c>
      <c r="I71" s="130">
        <v>1.6</v>
      </c>
      <c r="J71" s="118">
        <v>8</v>
      </c>
      <c r="K71" s="118" t="s">
        <v>133</v>
      </c>
      <c r="L71" s="118">
        <v>3</v>
      </c>
      <c r="M71" s="118">
        <v>2.9</v>
      </c>
      <c r="N71" s="152">
        <v>14.9</v>
      </c>
      <c r="O71" s="118" t="s">
        <v>398</v>
      </c>
      <c r="P71" s="152">
        <v>0</v>
      </c>
      <c r="Q71" s="118">
        <v>0</v>
      </c>
      <c r="R71" s="118"/>
      <c r="S71" s="118">
        <v>1035</v>
      </c>
      <c r="T71" s="137" t="s">
        <v>5</v>
      </c>
      <c r="U71" s="117"/>
      <c r="V71" s="117"/>
      <c r="X71" s="85">
        <v>7.9</v>
      </c>
      <c r="Y71" s="85">
        <v>1.1</v>
      </c>
      <c r="AH71" s="89">
        <f t="shared" si="4"/>
        <v>7.054516284028025</v>
      </c>
      <c r="AI71" s="89">
        <f t="shared" si="5"/>
        <v>6.90458694814902</v>
      </c>
      <c r="AJ71" s="89">
        <f t="shared" si="6"/>
        <v>6.66488694814902</v>
      </c>
      <c r="AK71" s="89">
        <f t="shared" si="7"/>
        <v>1.208191049587423</v>
      </c>
    </row>
    <row r="72" spans="1:37" ht="11.25">
      <c r="A72" s="28">
        <v>40607</v>
      </c>
      <c r="B72" s="143">
        <v>0.3</v>
      </c>
      <c r="C72" s="39">
        <v>0</v>
      </c>
      <c r="D72" s="216">
        <v>6.3</v>
      </c>
      <c r="E72" s="40">
        <v>-3</v>
      </c>
      <c r="F72" s="109">
        <f t="shared" si="2"/>
        <v>1.65</v>
      </c>
      <c r="G72" s="109">
        <f t="shared" si="10"/>
        <v>94.00430169207327</v>
      </c>
      <c r="H72" s="103">
        <f t="shared" si="3"/>
        <v>-0.5493569717961776</v>
      </c>
      <c r="I72" s="130">
        <v>-5.5</v>
      </c>
      <c r="J72" s="118">
        <v>7</v>
      </c>
      <c r="K72" s="118" t="s">
        <v>386</v>
      </c>
      <c r="L72" s="118">
        <v>0</v>
      </c>
      <c r="M72" s="118">
        <v>3.1</v>
      </c>
      <c r="N72" s="152">
        <v>19.7</v>
      </c>
      <c r="O72" s="118" t="s">
        <v>133</v>
      </c>
      <c r="P72" s="152">
        <v>0.6</v>
      </c>
      <c r="Q72" s="118">
        <v>0</v>
      </c>
      <c r="R72" s="118"/>
      <c r="S72" s="118">
        <v>1032</v>
      </c>
      <c r="T72" s="137" t="s">
        <v>500</v>
      </c>
      <c r="U72" s="117"/>
      <c r="V72" s="117"/>
      <c r="X72" s="85">
        <v>8.2</v>
      </c>
      <c r="Y72" s="85">
        <v>1.4</v>
      </c>
      <c r="AH72" s="89">
        <f t="shared" si="4"/>
        <v>6.2415228818137685</v>
      </c>
      <c r="AI72" s="89">
        <f t="shared" si="5"/>
        <v>6.107</v>
      </c>
      <c r="AJ72" s="89">
        <f t="shared" si="6"/>
        <v>5.8673</v>
      </c>
      <c r="AK72" s="89">
        <f t="shared" si="7"/>
        <v>-0.5493569717961776</v>
      </c>
    </row>
    <row r="73" spans="1:37" ht="11.25">
      <c r="A73" s="28">
        <v>40608</v>
      </c>
      <c r="B73" s="143">
        <v>3</v>
      </c>
      <c r="C73" s="39">
        <v>1.7</v>
      </c>
      <c r="D73" s="216">
        <v>7.3</v>
      </c>
      <c r="E73" s="39">
        <v>0.3</v>
      </c>
      <c r="F73" s="109">
        <f aca="true" t="shared" si="11" ref="F73:F136">AVERAGE(D73:E73)</f>
        <v>3.8</v>
      </c>
      <c r="G73" s="109">
        <f t="shared" si="10"/>
        <v>77.43459807483346</v>
      </c>
      <c r="H73" s="103">
        <f aca="true" t="shared" si="12" ref="H73:H136">AK73</f>
        <v>-0.5526539450461575</v>
      </c>
      <c r="I73" s="130">
        <v>-1.5</v>
      </c>
      <c r="J73" s="118">
        <v>8</v>
      </c>
      <c r="K73" s="118" t="s">
        <v>133</v>
      </c>
      <c r="L73" s="118">
        <v>4</v>
      </c>
      <c r="M73" s="118">
        <v>7</v>
      </c>
      <c r="N73" s="152">
        <v>20.4</v>
      </c>
      <c r="O73" s="118" t="s">
        <v>133</v>
      </c>
      <c r="P73" s="152">
        <v>0</v>
      </c>
      <c r="Q73" s="118">
        <v>0</v>
      </c>
      <c r="R73" s="118"/>
      <c r="S73" s="118">
        <v>1033</v>
      </c>
      <c r="T73" s="137" t="s">
        <v>309</v>
      </c>
      <c r="U73" s="117"/>
      <c r="V73" s="117"/>
      <c r="X73" s="85">
        <v>8.5</v>
      </c>
      <c r="Y73" s="85">
        <v>2</v>
      </c>
      <c r="AH73" s="89">
        <f aca="true" t="shared" si="13" ref="AH73:AH136">6.107*EXP(17.38*(B73/(239+B73)))</f>
        <v>7.575279131016056</v>
      </c>
      <c r="AI73" s="89">
        <f aca="true" t="shared" si="14" ref="AI73:AI136">IF(W73&gt;=0,6.107*EXP(17.38*(C73/(239+C73))),6.107*EXP(22.44*(C73/(272.4+C73))))</f>
        <v>6.90458694814902</v>
      </c>
      <c r="AJ73" s="89">
        <f aca="true" t="shared" si="15" ref="AJ73:AJ136">IF(C73&gt;=0,AI73-(0.000799*1000*(B73-C73)),AI73-(0.00072*1000*(B73-C73)))</f>
        <v>5.8658869481490195</v>
      </c>
      <c r="AK73" s="89">
        <f aca="true" t="shared" si="16" ref="AK73:AK136">239*LN(AJ73/6.107)/(17.38-LN(AJ73/6.107))</f>
        <v>-0.5526539450461575</v>
      </c>
    </row>
    <row r="74" spans="1:37" ht="11.25">
      <c r="A74" s="28">
        <v>40609</v>
      </c>
      <c r="B74" s="143">
        <v>2</v>
      </c>
      <c r="C74" s="39">
        <v>1</v>
      </c>
      <c r="D74" s="216">
        <v>9.4</v>
      </c>
      <c r="E74" s="39">
        <v>-1.5</v>
      </c>
      <c r="F74" s="109">
        <f t="shared" si="11"/>
        <v>3.95</v>
      </c>
      <c r="G74" s="109">
        <f t="shared" si="10"/>
        <v>81.74416322644991</v>
      </c>
      <c r="H74" s="103">
        <f t="shared" si="12"/>
        <v>-0.7859611991692077</v>
      </c>
      <c r="I74" s="130">
        <v>-4.1</v>
      </c>
      <c r="J74" s="118">
        <v>0</v>
      </c>
      <c r="K74" s="118" t="s">
        <v>398</v>
      </c>
      <c r="L74" s="118">
        <v>3</v>
      </c>
      <c r="M74" s="118">
        <v>3.3</v>
      </c>
      <c r="N74" s="152">
        <v>13.5</v>
      </c>
      <c r="O74" s="118" t="s">
        <v>507</v>
      </c>
      <c r="P74" s="152">
        <v>0</v>
      </c>
      <c r="Q74" s="118">
        <v>0</v>
      </c>
      <c r="R74" s="118"/>
      <c r="S74" s="118">
        <v>1032</v>
      </c>
      <c r="T74" s="137" t="s">
        <v>422</v>
      </c>
      <c r="U74" s="117"/>
      <c r="V74" s="117"/>
      <c r="X74" s="85">
        <v>8.4</v>
      </c>
      <c r="Y74" s="85">
        <v>2.1</v>
      </c>
      <c r="AH74" s="89">
        <f t="shared" si="13"/>
        <v>7.054516284028025</v>
      </c>
      <c r="AI74" s="89">
        <f t="shared" si="14"/>
        <v>6.565655306052358</v>
      </c>
      <c r="AJ74" s="89">
        <f t="shared" si="15"/>
        <v>5.766655306052358</v>
      </c>
      <c r="AK74" s="89">
        <f t="shared" si="16"/>
        <v>-0.7859611991692077</v>
      </c>
    </row>
    <row r="75" spans="1:37" ht="11.25">
      <c r="A75" s="28">
        <v>40610</v>
      </c>
      <c r="B75" s="143">
        <v>0.3</v>
      </c>
      <c r="C75" s="39">
        <v>-0.4</v>
      </c>
      <c r="D75" s="216">
        <v>10.3</v>
      </c>
      <c r="E75" s="39">
        <v>-4.1</v>
      </c>
      <c r="F75" s="109">
        <f t="shared" si="11"/>
        <v>3.1000000000000005</v>
      </c>
      <c r="G75" s="109">
        <f t="shared" si="10"/>
        <v>86.960024905446</v>
      </c>
      <c r="H75" s="103">
        <f t="shared" si="12"/>
        <v>-1.6108195386205826</v>
      </c>
      <c r="I75" s="130">
        <v>-7</v>
      </c>
      <c r="J75" s="118">
        <v>0</v>
      </c>
      <c r="K75" s="118" t="s">
        <v>484</v>
      </c>
      <c r="L75" s="118">
        <v>1</v>
      </c>
      <c r="M75" s="118">
        <v>5.8</v>
      </c>
      <c r="N75" s="152">
        <v>23.2</v>
      </c>
      <c r="O75" s="118" t="s">
        <v>485</v>
      </c>
      <c r="P75" s="152">
        <v>0.3</v>
      </c>
      <c r="Q75" s="118">
        <v>0</v>
      </c>
      <c r="R75" s="118"/>
      <c r="S75" s="118">
        <v>1021</v>
      </c>
      <c r="T75" s="137" t="s">
        <v>471</v>
      </c>
      <c r="U75" s="117"/>
      <c r="V75" s="117"/>
      <c r="X75" s="85">
        <v>8.4</v>
      </c>
      <c r="Y75" s="85">
        <v>1.9</v>
      </c>
      <c r="AH75" s="89">
        <f t="shared" si="13"/>
        <v>6.2415228818137685</v>
      </c>
      <c r="AI75" s="89">
        <f t="shared" si="14"/>
        <v>5.931629852504364</v>
      </c>
      <c r="AJ75" s="89">
        <f t="shared" si="15"/>
        <v>5.427629852504364</v>
      </c>
      <c r="AK75" s="89">
        <f t="shared" si="16"/>
        <v>-1.6108195386205826</v>
      </c>
    </row>
    <row r="76" spans="1:37" ht="11.25">
      <c r="A76" s="28">
        <v>40611</v>
      </c>
      <c r="B76" s="143">
        <v>7</v>
      </c>
      <c r="C76" s="39">
        <v>5.3</v>
      </c>
      <c r="D76" s="216">
        <v>10.2</v>
      </c>
      <c r="E76" s="39">
        <v>0.3</v>
      </c>
      <c r="F76" s="109">
        <f t="shared" si="11"/>
        <v>5.25</v>
      </c>
      <c r="G76" s="109">
        <f t="shared" si="10"/>
        <v>75.35009658020451</v>
      </c>
      <c r="H76" s="103">
        <f t="shared" si="12"/>
        <v>2.944651082991559</v>
      </c>
      <c r="I76" s="130">
        <v>2.3</v>
      </c>
      <c r="J76" s="118">
        <v>3</v>
      </c>
      <c r="K76" s="118" t="s">
        <v>137</v>
      </c>
      <c r="L76" s="208" t="s">
        <v>136</v>
      </c>
      <c r="M76" s="118">
        <v>12</v>
      </c>
      <c r="N76" s="152">
        <v>33.9</v>
      </c>
      <c r="O76" s="118" t="s">
        <v>137</v>
      </c>
      <c r="P76" s="152">
        <v>0.6</v>
      </c>
      <c r="Q76" s="118">
        <v>0</v>
      </c>
      <c r="R76" s="118"/>
      <c r="S76" s="118">
        <v>1013</v>
      </c>
      <c r="T76" s="137" t="s">
        <v>37</v>
      </c>
      <c r="U76" s="117"/>
      <c r="V76" s="117"/>
      <c r="X76" s="85">
        <v>8.5</v>
      </c>
      <c r="Y76" s="85">
        <v>1.7</v>
      </c>
      <c r="AH76" s="89">
        <f t="shared" si="13"/>
        <v>10.014043920115377</v>
      </c>
      <c r="AI76" s="89">
        <f t="shared" si="14"/>
        <v>8.903891765391034</v>
      </c>
      <c r="AJ76" s="89">
        <f t="shared" si="15"/>
        <v>7.545591765391034</v>
      </c>
      <c r="AK76" s="89">
        <f t="shared" si="16"/>
        <v>2.944651082991559</v>
      </c>
    </row>
    <row r="77" spans="1:37" ht="11.25">
      <c r="A77" s="28">
        <v>40612</v>
      </c>
      <c r="B77" s="143">
        <v>9.8</v>
      </c>
      <c r="C77" s="39">
        <v>7.7</v>
      </c>
      <c r="D77" s="216">
        <v>13</v>
      </c>
      <c r="E77" s="39">
        <v>5.8</v>
      </c>
      <c r="F77" s="109">
        <f t="shared" si="11"/>
        <v>9.4</v>
      </c>
      <c r="G77" s="109">
        <f t="shared" si="10"/>
        <v>72.89625095876472</v>
      </c>
      <c r="H77" s="103">
        <f t="shared" si="12"/>
        <v>5.176442490080183</v>
      </c>
      <c r="I77" s="130">
        <v>4.7</v>
      </c>
      <c r="J77" s="118">
        <v>6</v>
      </c>
      <c r="K77" s="118" t="s">
        <v>485</v>
      </c>
      <c r="L77" s="118">
        <v>6</v>
      </c>
      <c r="M77" s="118">
        <v>16.1</v>
      </c>
      <c r="N77" s="152">
        <v>48.8</v>
      </c>
      <c r="O77" s="118" t="s">
        <v>137</v>
      </c>
      <c r="P77" s="152">
        <v>0</v>
      </c>
      <c r="Q77" s="118">
        <v>0</v>
      </c>
      <c r="R77" s="118"/>
      <c r="S77" s="118">
        <v>1007</v>
      </c>
      <c r="T77" s="137" t="s">
        <v>191</v>
      </c>
      <c r="U77" s="117"/>
      <c r="V77" s="117"/>
      <c r="X77" s="85">
        <v>8.9</v>
      </c>
      <c r="Y77" s="85">
        <v>1.9</v>
      </c>
      <c r="AH77" s="89">
        <f t="shared" si="13"/>
        <v>12.109831554040031</v>
      </c>
      <c r="AI77" s="89">
        <f t="shared" si="14"/>
        <v>10.5055132003167</v>
      </c>
      <c r="AJ77" s="89">
        <f t="shared" si="15"/>
        <v>8.8276132003167</v>
      </c>
      <c r="AK77" s="89">
        <f t="shared" si="16"/>
        <v>5.176442490080183</v>
      </c>
    </row>
    <row r="78" spans="1:37" ht="11.25">
      <c r="A78" s="28">
        <v>40613</v>
      </c>
      <c r="B78" s="143">
        <v>6</v>
      </c>
      <c r="C78" s="39">
        <v>4.5</v>
      </c>
      <c r="D78" s="216">
        <v>10.7</v>
      </c>
      <c r="E78" s="39">
        <v>2.5</v>
      </c>
      <c r="F78" s="109">
        <f t="shared" si="11"/>
        <v>6.6</v>
      </c>
      <c r="G78" s="109">
        <f t="shared" si="10"/>
        <v>77.2606016068312</v>
      </c>
      <c r="H78" s="103">
        <f t="shared" si="12"/>
        <v>2.3278362428909016</v>
      </c>
      <c r="I78" s="130">
        <v>0.8</v>
      </c>
      <c r="J78" s="118">
        <v>2</v>
      </c>
      <c r="K78" s="118" t="s">
        <v>137</v>
      </c>
      <c r="L78" s="118">
        <v>4</v>
      </c>
      <c r="M78" s="118">
        <v>9.5</v>
      </c>
      <c r="N78" s="152">
        <v>27.7</v>
      </c>
      <c r="O78" s="118" t="s">
        <v>485</v>
      </c>
      <c r="P78" s="152">
        <v>0</v>
      </c>
      <c r="Q78" s="118">
        <v>0</v>
      </c>
      <c r="R78" s="118"/>
      <c r="S78" s="118">
        <v>1014</v>
      </c>
      <c r="T78" s="137" t="s">
        <v>307</v>
      </c>
      <c r="U78" s="117"/>
      <c r="V78" s="117"/>
      <c r="X78" s="85">
        <v>9</v>
      </c>
      <c r="Y78" s="85">
        <v>2.2</v>
      </c>
      <c r="AH78" s="89">
        <f t="shared" si="13"/>
        <v>9.347120306962537</v>
      </c>
      <c r="AI78" s="89">
        <f t="shared" si="14"/>
        <v>8.420141382073544</v>
      </c>
      <c r="AJ78" s="89">
        <f t="shared" si="15"/>
        <v>7.2216413820735434</v>
      </c>
      <c r="AK78" s="89">
        <f t="shared" si="16"/>
        <v>2.3278362428909016</v>
      </c>
    </row>
    <row r="79" spans="1:37" ht="11.25">
      <c r="A79" s="28">
        <v>40614</v>
      </c>
      <c r="B79" s="143">
        <v>8.4</v>
      </c>
      <c r="C79" s="39">
        <v>6.7</v>
      </c>
      <c r="D79" s="216">
        <v>12.4</v>
      </c>
      <c r="E79" s="39">
        <v>5.1</v>
      </c>
      <c r="F79" s="109">
        <f t="shared" si="11"/>
        <v>8.75</v>
      </c>
      <c r="G79" s="109">
        <f t="shared" si="10"/>
        <v>76.70455913460704</v>
      </c>
      <c r="H79" s="103">
        <f t="shared" si="12"/>
        <v>4.552898494544281</v>
      </c>
      <c r="I79" s="130">
        <v>3.5</v>
      </c>
      <c r="J79" s="118">
        <v>8</v>
      </c>
      <c r="K79" s="118" t="s">
        <v>507</v>
      </c>
      <c r="L79" s="118">
        <v>3</v>
      </c>
      <c r="M79" s="118">
        <v>6.9</v>
      </c>
      <c r="N79" s="152">
        <v>23.2</v>
      </c>
      <c r="O79" s="118" t="s">
        <v>397</v>
      </c>
      <c r="P79" s="152">
        <v>3.3</v>
      </c>
      <c r="Q79" s="118">
        <v>0</v>
      </c>
      <c r="R79" s="118"/>
      <c r="S79" s="118">
        <v>1002</v>
      </c>
      <c r="T79" s="137" t="s">
        <v>379</v>
      </c>
      <c r="U79" s="117"/>
      <c r="V79" s="117"/>
      <c r="X79" s="85">
        <v>8.7</v>
      </c>
      <c r="Y79" s="85">
        <v>1.7</v>
      </c>
      <c r="AH79" s="89">
        <f t="shared" si="13"/>
        <v>11.018115118398828</v>
      </c>
      <c r="AI79" s="89">
        <f t="shared" si="14"/>
        <v>9.809696626511307</v>
      </c>
      <c r="AJ79" s="89">
        <f t="shared" si="15"/>
        <v>8.451396626511308</v>
      </c>
      <c r="AK79" s="89">
        <f t="shared" si="16"/>
        <v>4.552898494544281</v>
      </c>
    </row>
    <row r="80" spans="1:37" ht="11.25">
      <c r="A80" s="28">
        <v>40615</v>
      </c>
      <c r="B80" s="143">
        <v>5</v>
      </c>
      <c r="C80" s="39">
        <v>4.9</v>
      </c>
      <c r="D80" s="216">
        <v>10.5</v>
      </c>
      <c r="E80" s="39">
        <v>5</v>
      </c>
      <c r="F80" s="109">
        <f t="shared" si="11"/>
        <v>7.75</v>
      </c>
      <c r="G80" s="109">
        <f t="shared" si="10"/>
        <v>98.3881278969591</v>
      </c>
      <c r="H80" s="103">
        <f t="shared" si="12"/>
        <v>4.767313023983839</v>
      </c>
      <c r="I80" s="130">
        <v>3.4</v>
      </c>
      <c r="J80" s="118">
        <v>8</v>
      </c>
      <c r="K80" s="118" t="s">
        <v>486</v>
      </c>
      <c r="L80" s="240" t="s">
        <v>331</v>
      </c>
      <c r="M80" s="118">
        <v>4.1</v>
      </c>
      <c r="N80" s="152">
        <v>19.7</v>
      </c>
      <c r="O80" s="118" t="s">
        <v>492</v>
      </c>
      <c r="P80" s="152">
        <v>0.3</v>
      </c>
      <c r="Q80" s="118">
        <v>0</v>
      </c>
      <c r="R80" s="118"/>
      <c r="S80" s="118">
        <v>1000</v>
      </c>
      <c r="T80" s="137" t="s">
        <v>2</v>
      </c>
      <c r="U80" s="117"/>
      <c r="V80" s="117"/>
      <c r="X80" s="85">
        <v>8.7</v>
      </c>
      <c r="Y80" s="85">
        <v>1.7</v>
      </c>
      <c r="AH80" s="89">
        <f t="shared" si="13"/>
        <v>8.719685713352307</v>
      </c>
      <c r="AI80" s="89">
        <f t="shared" si="14"/>
        <v>8.659035531865939</v>
      </c>
      <c r="AJ80" s="89">
        <f t="shared" si="15"/>
        <v>8.579135531865939</v>
      </c>
      <c r="AK80" s="89">
        <f t="shared" si="16"/>
        <v>4.767313023983839</v>
      </c>
    </row>
    <row r="81" spans="1:37" ht="11.25">
      <c r="A81" s="28">
        <v>40616</v>
      </c>
      <c r="B81" s="143">
        <v>3</v>
      </c>
      <c r="C81" s="39">
        <v>1.9</v>
      </c>
      <c r="D81" s="216">
        <v>10.7</v>
      </c>
      <c r="E81" s="39">
        <v>-3.3</v>
      </c>
      <c r="F81" s="109">
        <f t="shared" si="11"/>
        <v>3.6999999999999997</v>
      </c>
      <c r="G81" s="109">
        <f t="shared" si="10"/>
        <v>80.85937274120135</v>
      </c>
      <c r="H81" s="103">
        <f t="shared" si="12"/>
        <v>0.041204573670687604</v>
      </c>
      <c r="I81" s="130">
        <v>-6</v>
      </c>
      <c r="J81" s="118">
        <v>2</v>
      </c>
      <c r="K81" s="118" t="s">
        <v>397</v>
      </c>
      <c r="L81" s="118">
        <v>3</v>
      </c>
      <c r="M81" s="118">
        <v>5</v>
      </c>
      <c r="N81" s="152">
        <v>26</v>
      </c>
      <c r="O81" s="118" t="s">
        <v>397</v>
      </c>
      <c r="P81" s="152">
        <v>0</v>
      </c>
      <c r="Q81" s="118">
        <v>0</v>
      </c>
      <c r="R81" s="118"/>
      <c r="S81" s="118">
        <v>1017</v>
      </c>
      <c r="T81" s="137" t="s">
        <v>437</v>
      </c>
      <c r="U81" s="117"/>
      <c r="V81" s="117"/>
      <c r="X81" s="85">
        <v>8.9</v>
      </c>
      <c r="Y81" s="85">
        <v>1.9</v>
      </c>
      <c r="AH81" s="89">
        <f t="shared" si="13"/>
        <v>7.575279131016056</v>
      </c>
      <c r="AI81" s="89">
        <f t="shared" si="14"/>
        <v>7.004223188734711</v>
      </c>
      <c r="AJ81" s="89">
        <f t="shared" si="15"/>
        <v>6.125323188734711</v>
      </c>
      <c r="AK81" s="89">
        <f t="shared" si="16"/>
        <v>0.041204573670687604</v>
      </c>
    </row>
    <row r="82" spans="1:37" ht="11.25">
      <c r="A82" s="28">
        <v>40617</v>
      </c>
      <c r="B82" s="143">
        <v>6</v>
      </c>
      <c r="C82" s="39">
        <v>6</v>
      </c>
      <c r="D82" s="216">
        <v>10.2</v>
      </c>
      <c r="E82" s="39">
        <v>3</v>
      </c>
      <c r="F82" s="109">
        <f t="shared" si="11"/>
        <v>6.6</v>
      </c>
      <c r="G82" s="109">
        <f t="shared" si="10"/>
        <v>100</v>
      </c>
      <c r="H82" s="103">
        <f t="shared" si="12"/>
        <v>5.999999999999999</v>
      </c>
      <c r="I82" s="130">
        <v>1.4</v>
      </c>
      <c r="J82" s="207">
        <v>8</v>
      </c>
      <c r="K82" s="118" t="s">
        <v>397</v>
      </c>
      <c r="L82" s="118">
        <v>4</v>
      </c>
      <c r="M82" s="118">
        <v>6.3</v>
      </c>
      <c r="N82" s="152">
        <v>23.2</v>
      </c>
      <c r="O82" s="118" t="s">
        <v>133</v>
      </c>
      <c r="P82" s="152">
        <v>0</v>
      </c>
      <c r="Q82" s="118">
        <v>0</v>
      </c>
      <c r="R82" s="118"/>
      <c r="S82" s="118">
        <v>1016</v>
      </c>
      <c r="T82" s="137" t="s">
        <v>363</v>
      </c>
      <c r="U82" s="117"/>
      <c r="V82" s="117"/>
      <c r="X82" s="85">
        <v>9</v>
      </c>
      <c r="Y82" s="85">
        <v>2.2</v>
      </c>
      <c r="AH82" s="89">
        <f t="shared" si="13"/>
        <v>9.347120306962537</v>
      </c>
      <c r="AI82" s="89">
        <f t="shared" si="14"/>
        <v>9.347120306962537</v>
      </c>
      <c r="AJ82" s="89">
        <f t="shared" si="15"/>
        <v>9.347120306962537</v>
      </c>
      <c r="AK82" s="89">
        <f t="shared" si="16"/>
        <v>5.999999999999999</v>
      </c>
    </row>
    <row r="83" spans="1:37" ht="12.75">
      <c r="A83" s="28">
        <v>40618</v>
      </c>
      <c r="B83" s="143">
        <v>7.4</v>
      </c>
      <c r="C83" s="39">
        <v>7</v>
      </c>
      <c r="D83" s="216">
        <v>8.7</v>
      </c>
      <c r="E83" s="39">
        <v>5.8</v>
      </c>
      <c r="F83" s="109">
        <f t="shared" si="11"/>
        <v>7.25</v>
      </c>
      <c r="G83" s="109">
        <f t="shared" si="10"/>
        <v>94.19086248848654</v>
      </c>
      <c r="H83" s="103">
        <f t="shared" si="12"/>
        <v>6.528359997723786</v>
      </c>
      <c r="I83" s="130">
        <v>6.6</v>
      </c>
      <c r="J83" s="207">
        <v>8</v>
      </c>
      <c r="K83" s="118" t="s">
        <v>397</v>
      </c>
      <c r="L83" s="118">
        <v>2</v>
      </c>
      <c r="M83" s="118">
        <v>3.3</v>
      </c>
      <c r="N83" s="152">
        <v>16.3</v>
      </c>
      <c r="O83" s="118" t="s">
        <v>397</v>
      </c>
      <c r="P83" s="152">
        <v>0.1</v>
      </c>
      <c r="Q83" s="118">
        <v>0</v>
      </c>
      <c r="R83" s="118"/>
      <c r="S83" s="118">
        <v>1016</v>
      </c>
      <c r="T83" s="156" t="s">
        <v>288</v>
      </c>
      <c r="U83" s="117"/>
      <c r="V83" s="117"/>
      <c r="X83" s="85">
        <v>9.4</v>
      </c>
      <c r="Y83" s="85">
        <v>2.3</v>
      </c>
      <c r="AH83" s="89">
        <f t="shared" si="13"/>
        <v>10.29234011027384</v>
      </c>
      <c r="AI83" s="89">
        <f t="shared" si="14"/>
        <v>10.014043920115377</v>
      </c>
      <c r="AJ83" s="89">
        <f t="shared" si="15"/>
        <v>9.694443920115376</v>
      </c>
      <c r="AK83" s="89">
        <f t="shared" si="16"/>
        <v>6.528359997723786</v>
      </c>
    </row>
    <row r="84" spans="1:37" ht="11.25">
      <c r="A84" s="28">
        <v>40619</v>
      </c>
      <c r="B84" s="143">
        <v>4.4</v>
      </c>
      <c r="C84" s="39">
        <v>4.1</v>
      </c>
      <c r="D84" s="216">
        <v>11</v>
      </c>
      <c r="E84" s="39">
        <v>3.3</v>
      </c>
      <c r="F84" s="109">
        <f t="shared" si="11"/>
        <v>7.15</v>
      </c>
      <c r="G84" s="109">
        <f t="shared" si="10"/>
        <v>95.04923025971274</v>
      </c>
      <c r="H84" s="103">
        <f t="shared" si="12"/>
        <v>3.677970355329331</v>
      </c>
      <c r="I84" s="130">
        <v>2.4</v>
      </c>
      <c r="J84" s="207">
        <v>8</v>
      </c>
      <c r="K84" s="118" t="s">
        <v>485</v>
      </c>
      <c r="L84" s="118">
        <v>2</v>
      </c>
      <c r="M84" s="118">
        <v>4</v>
      </c>
      <c r="N84" s="152">
        <v>20.4</v>
      </c>
      <c r="O84" s="118" t="s">
        <v>487</v>
      </c>
      <c r="P84" s="152">
        <v>0</v>
      </c>
      <c r="Q84" s="118">
        <v>0</v>
      </c>
      <c r="R84" s="118"/>
      <c r="S84" s="118">
        <v>1015</v>
      </c>
      <c r="T84" s="137" t="s">
        <v>172</v>
      </c>
      <c r="U84" s="117"/>
      <c r="V84" s="117"/>
      <c r="X84" s="85">
        <v>9.8</v>
      </c>
      <c r="Y84" s="85">
        <v>2.6</v>
      </c>
      <c r="AH84" s="89">
        <f t="shared" si="13"/>
        <v>8.36133472135519</v>
      </c>
      <c r="AI84" s="89">
        <f t="shared" si="14"/>
        <v>8.187084292086206</v>
      </c>
      <c r="AJ84" s="89">
        <f t="shared" si="15"/>
        <v>7.9473842920862054</v>
      </c>
      <c r="AK84" s="89">
        <f t="shared" si="16"/>
        <v>3.677970355329331</v>
      </c>
    </row>
    <row r="85" spans="1:37" ht="11.25">
      <c r="A85" s="28">
        <v>40620</v>
      </c>
      <c r="B85" s="143">
        <v>3.6</v>
      </c>
      <c r="C85" s="39">
        <v>2.9</v>
      </c>
      <c r="D85" s="216">
        <v>11.3</v>
      </c>
      <c r="E85" s="39">
        <v>1.5</v>
      </c>
      <c r="F85" s="109">
        <f t="shared" si="11"/>
        <v>6.4</v>
      </c>
      <c r="G85" s="109">
        <f t="shared" si="10"/>
        <v>88.0896675508296</v>
      </c>
      <c r="H85" s="103">
        <f t="shared" si="12"/>
        <v>1.8163912635335493</v>
      </c>
      <c r="I85" s="130">
        <v>-0.7</v>
      </c>
      <c r="J85" s="118">
        <v>8</v>
      </c>
      <c r="K85" s="118" t="s">
        <v>386</v>
      </c>
      <c r="L85" s="118">
        <v>0</v>
      </c>
      <c r="M85" s="118">
        <v>1.4</v>
      </c>
      <c r="N85" s="152">
        <v>16.3</v>
      </c>
      <c r="O85" s="118" t="s">
        <v>492</v>
      </c>
      <c r="P85" s="152">
        <v>0</v>
      </c>
      <c r="Q85" s="118">
        <v>0</v>
      </c>
      <c r="R85" s="118"/>
      <c r="S85" s="118">
        <v>1023</v>
      </c>
      <c r="T85" s="137" t="s">
        <v>318</v>
      </c>
      <c r="U85" s="117"/>
      <c r="V85" s="117"/>
      <c r="X85" s="85">
        <v>9.6</v>
      </c>
      <c r="Y85" s="85">
        <v>2.7</v>
      </c>
      <c r="AH85" s="89">
        <f t="shared" si="13"/>
        <v>7.903784318055541</v>
      </c>
      <c r="AI85" s="89">
        <f t="shared" si="14"/>
        <v>7.52171732970973</v>
      </c>
      <c r="AJ85" s="89">
        <f t="shared" si="15"/>
        <v>6.96241732970973</v>
      </c>
      <c r="AK85" s="89">
        <f t="shared" si="16"/>
        <v>1.8163912635335493</v>
      </c>
    </row>
    <row r="86" spans="1:37" ht="11.25">
      <c r="A86" s="28">
        <v>40621</v>
      </c>
      <c r="B86" s="143">
        <v>3.4</v>
      </c>
      <c r="C86" s="39">
        <v>2</v>
      </c>
      <c r="D86" s="216">
        <v>13.5</v>
      </c>
      <c r="E86" s="39">
        <v>-3.4</v>
      </c>
      <c r="F86" s="109">
        <f t="shared" si="11"/>
        <v>5.05</v>
      </c>
      <c r="G86" s="109">
        <f t="shared" si="10"/>
        <v>76.17071387964735</v>
      </c>
      <c r="H86" s="103">
        <f t="shared" si="12"/>
        <v>-0.39009906515221837</v>
      </c>
      <c r="I86" s="130">
        <v>-6.8</v>
      </c>
      <c r="J86" s="118">
        <v>1</v>
      </c>
      <c r="K86" s="118" t="s">
        <v>485</v>
      </c>
      <c r="L86" s="118">
        <v>2</v>
      </c>
      <c r="M86" s="118">
        <v>1.6</v>
      </c>
      <c r="N86" s="152">
        <v>14.9</v>
      </c>
      <c r="O86" s="118" t="s">
        <v>212</v>
      </c>
      <c r="P86" s="152">
        <v>0</v>
      </c>
      <c r="Q86" s="118">
        <v>0</v>
      </c>
      <c r="R86" s="118"/>
      <c r="S86" s="118">
        <v>1034</v>
      </c>
      <c r="T86" s="137" t="s">
        <v>457</v>
      </c>
      <c r="U86" s="117"/>
      <c r="V86" s="117"/>
      <c r="X86" s="85">
        <v>9.5</v>
      </c>
      <c r="Y86" s="85">
        <v>2.6</v>
      </c>
      <c r="AH86" s="89">
        <f t="shared" si="13"/>
        <v>7.792911450727639</v>
      </c>
      <c r="AI86" s="89">
        <f t="shared" si="14"/>
        <v>7.054516284028025</v>
      </c>
      <c r="AJ86" s="89">
        <f t="shared" si="15"/>
        <v>5.935916284028025</v>
      </c>
      <c r="AK86" s="89">
        <f t="shared" si="16"/>
        <v>-0.39009906515221837</v>
      </c>
    </row>
    <row r="87" spans="1:37" ht="11.25">
      <c r="A87" s="28">
        <v>40622</v>
      </c>
      <c r="B87" s="143">
        <v>6.1</v>
      </c>
      <c r="C87" s="39">
        <v>3.8</v>
      </c>
      <c r="D87" s="216">
        <v>13</v>
      </c>
      <c r="E87" s="39">
        <v>3.4</v>
      </c>
      <c r="F87" s="109">
        <f t="shared" si="11"/>
        <v>8.2</v>
      </c>
      <c r="G87" s="109">
        <f t="shared" si="10"/>
        <v>65.64329627871346</v>
      </c>
      <c r="H87" s="103">
        <f t="shared" si="12"/>
        <v>0.15983357306587084</v>
      </c>
      <c r="I87" s="130">
        <v>-1.9</v>
      </c>
      <c r="J87" s="118">
        <v>8</v>
      </c>
      <c r="K87" s="118" t="s">
        <v>484</v>
      </c>
      <c r="L87" s="118">
        <v>3</v>
      </c>
      <c r="M87" s="118">
        <v>5.4</v>
      </c>
      <c r="N87" s="152">
        <v>18</v>
      </c>
      <c r="O87" s="118" t="s">
        <v>212</v>
      </c>
      <c r="P87" s="152">
        <v>0</v>
      </c>
      <c r="Q87" s="118">
        <v>0</v>
      </c>
      <c r="R87" s="118"/>
      <c r="S87" s="118">
        <v>1031</v>
      </c>
      <c r="T87" s="137" t="s">
        <v>203</v>
      </c>
      <c r="U87" s="117"/>
      <c r="V87" s="117"/>
      <c r="X87" s="85">
        <v>9.8</v>
      </c>
      <c r="Y87" s="85">
        <v>2.8</v>
      </c>
      <c r="AH87" s="89">
        <f t="shared" si="13"/>
        <v>9.41200153393066</v>
      </c>
      <c r="AI87" s="89">
        <f t="shared" si="14"/>
        <v>8.016048052675158</v>
      </c>
      <c r="AJ87" s="89">
        <f t="shared" si="15"/>
        <v>6.178348052675158</v>
      </c>
      <c r="AK87" s="89">
        <f t="shared" si="16"/>
        <v>0.15983357306587084</v>
      </c>
    </row>
    <row r="88" spans="1:37" ht="11.25">
      <c r="A88" s="28">
        <v>40623</v>
      </c>
      <c r="B88" s="143">
        <v>10.5</v>
      </c>
      <c r="C88" s="39">
        <v>9.5</v>
      </c>
      <c r="D88" s="216">
        <v>16.9</v>
      </c>
      <c r="E88" s="39">
        <v>6.1</v>
      </c>
      <c r="F88" s="109">
        <f t="shared" si="11"/>
        <v>11.5</v>
      </c>
      <c r="G88" s="109">
        <f t="shared" si="10"/>
        <v>87.22384954294384</v>
      </c>
      <c r="H88" s="103">
        <f t="shared" si="12"/>
        <v>8.468173769708951</v>
      </c>
      <c r="I88" s="130">
        <v>6.1</v>
      </c>
      <c r="J88" s="118">
        <v>5</v>
      </c>
      <c r="K88" s="118">
        <v>2</v>
      </c>
      <c r="L88" s="118">
        <v>3</v>
      </c>
      <c r="M88" s="118">
        <v>2.9</v>
      </c>
      <c r="N88" s="152">
        <v>16.3</v>
      </c>
      <c r="O88" s="118" t="s">
        <v>137</v>
      </c>
      <c r="P88" s="152">
        <v>0</v>
      </c>
      <c r="Q88" s="118">
        <v>0</v>
      </c>
      <c r="R88" s="118"/>
      <c r="S88" s="118">
        <v>1033</v>
      </c>
      <c r="T88" s="137" t="s">
        <v>126</v>
      </c>
      <c r="U88" s="117"/>
      <c r="V88" s="117"/>
      <c r="X88" s="85">
        <v>9.6</v>
      </c>
      <c r="Y88" s="85">
        <v>2.7</v>
      </c>
      <c r="AH88" s="89">
        <f t="shared" si="13"/>
        <v>12.690561141441451</v>
      </c>
      <c r="AI88" s="89">
        <f t="shared" si="14"/>
        <v>11.868195956166188</v>
      </c>
      <c r="AJ88" s="89">
        <f t="shared" si="15"/>
        <v>11.069195956166189</v>
      </c>
      <c r="AK88" s="89">
        <f t="shared" si="16"/>
        <v>8.468173769708951</v>
      </c>
    </row>
    <row r="89" spans="1:37" ht="11.25">
      <c r="A89" s="28">
        <v>40624</v>
      </c>
      <c r="B89" s="143">
        <v>8.8</v>
      </c>
      <c r="C89" s="39">
        <v>7.8</v>
      </c>
      <c r="D89" s="216">
        <v>17.6</v>
      </c>
      <c r="E89" s="39">
        <v>4.3</v>
      </c>
      <c r="F89" s="109">
        <f t="shared" si="11"/>
        <v>10.950000000000001</v>
      </c>
      <c r="G89" s="109">
        <f t="shared" si="10"/>
        <v>86.37567437679003</v>
      </c>
      <c r="H89" s="103">
        <f t="shared" si="12"/>
        <v>6.65361333202298</v>
      </c>
      <c r="I89" s="130">
        <v>-0.4</v>
      </c>
      <c r="J89" s="118">
        <v>2</v>
      </c>
      <c r="K89" s="118" t="s">
        <v>163</v>
      </c>
      <c r="L89" s="118">
        <v>2</v>
      </c>
      <c r="M89" s="118">
        <v>0.6</v>
      </c>
      <c r="N89" s="152">
        <v>12.8</v>
      </c>
      <c r="O89" s="118" t="s">
        <v>492</v>
      </c>
      <c r="P89" s="152">
        <v>0</v>
      </c>
      <c r="Q89" s="118">
        <v>0</v>
      </c>
      <c r="R89" s="118"/>
      <c r="S89" s="118">
        <v>1038</v>
      </c>
      <c r="T89" s="137" t="s">
        <v>305</v>
      </c>
      <c r="U89" s="117"/>
      <c r="V89" s="117"/>
      <c r="X89" s="85">
        <v>9.9</v>
      </c>
      <c r="Y89" s="85">
        <v>2.3</v>
      </c>
      <c r="AH89" s="89">
        <f t="shared" si="13"/>
        <v>11.32081514642534</v>
      </c>
      <c r="AI89" s="89">
        <f t="shared" si="14"/>
        <v>10.57743042767468</v>
      </c>
      <c r="AJ89" s="89">
        <f t="shared" si="15"/>
        <v>9.778430427674678</v>
      </c>
      <c r="AK89" s="89">
        <f t="shared" si="16"/>
        <v>6.65361333202298</v>
      </c>
    </row>
    <row r="90" spans="1:37" ht="11.25">
      <c r="A90" s="28">
        <v>40625</v>
      </c>
      <c r="B90" s="143">
        <v>8</v>
      </c>
      <c r="C90" s="39">
        <v>6.8</v>
      </c>
      <c r="D90" s="216">
        <v>17.3</v>
      </c>
      <c r="E90" s="39">
        <v>1.3</v>
      </c>
      <c r="F90" s="109">
        <f t="shared" si="11"/>
        <v>9.3</v>
      </c>
      <c r="G90" s="109">
        <f t="shared" si="10"/>
        <v>83.17597472070005</v>
      </c>
      <c r="H90" s="103">
        <f t="shared" si="12"/>
        <v>5.323717286450317</v>
      </c>
      <c r="I90" s="130">
        <v>-2.4</v>
      </c>
      <c r="J90" s="118">
        <v>1</v>
      </c>
      <c r="K90" s="118" t="s">
        <v>386</v>
      </c>
      <c r="L90" s="118">
        <v>0</v>
      </c>
      <c r="M90" s="118">
        <v>0.5</v>
      </c>
      <c r="N90" s="152">
        <v>12.8</v>
      </c>
      <c r="O90" s="118" t="s">
        <v>397</v>
      </c>
      <c r="P90" s="152">
        <v>0</v>
      </c>
      <c r="Q90" s="118">
        <v>0</v>
      </c>
      <c r="R90" s="118"/>
      <c r="S90" s="118">
        <v>1042</v>
      </c>
      <c r="T90" s="137" t="s">
        <v>469</v>
      </c>
      <c r="U90" s="117"/>
      <c r="V90" s="117"/>
      <c r="X90" s="85">
        <v>10.3</v>
      </c>
      <c r="Y90" s="85">
        <v>2.5</v>
      </c>
      <c r="AH90" s="89">
        <f t="shared" si="13"/>
        <v>10.722567515390086</v>
      </c>
      <c r="AI90" s="89">
        <f t="shared" si="14"/>
        <v>9.877400046010854</v>
      </c>
      <c r="AJ90" s="89">
        <f t="shared" si="15"/>
        <v>8.918600046010853</v>
      </c>
      <c r="AK90" s="89">
        <f t="shared" si="16"/>
        <v>5.323717286450317</v>
      </c>
    </row>
    <row r="91" spans="1:37" ht="11.25">
      <c r="A91" s="28">
        <v>40626</v>
      </c>
      <c r="B91" s="143">
        <v>7.3</v>
      </c>
      <c r="C91" s="39">
        <v>6.7</v>
      </c>
      <c r="D91" s="216">
        <v>17.5</v>
      </c>
      <c r="E91" s="39">
        <v>1.4</v>
      </c>
      <c r="F91" s="109">
        <f t="shared" si="11"/>
        <v>9.45</v>
      </c>
      <c r="G91" s="109">
        <f t="shared" si="10"/>
        <v>91.27542339748055</v>
      </c>
      <c r="H91" s="103">
        <f t="shared" si="12"/>
        <v>5.973970090264136</v>
      </c>
      <c r="I91" s="130">
        <v>-2.4</v>
      </c>
      <c r="J91" s="207">
        <v>1</v>
      </c>
      <c r="K91" s="118" t="s">
        <v>450</v>
      </c>
      <c r="L91" s="118">
        <v>1</v>
      </c>
      <c r="M91" s="118">
        <v>1.4</v>
      </c>
      <c r="N91" s="152">
        <v>15.6</v>
      </c>
      <c r="O91" s="118" t="s">
        <v>398</v>
      </c>
      <c r="P91" s="152">
        <v>0</v>
      </c>
      <c r="Q91" s="118">
        <v>0</v>
      </c>
      <c r="R91" s="118"/>
      <c r="S91" s="118">
        <v>1037</v>
      </c>
      <c r="T91" s="137" t="s">
        <v>91</v>
      </c>
      <c r="U91" s="117"/>
      <c r="V91" s="117"/>
      <c r="X91" s="85">
        <v>10.3</v>
      </c>
      <c r="Y91" s="85">
        <v>2.8</v>
      </c>
      <c r="AH91" s="89">
        <f t="shared" si="13"/>
        <v>10.22213458915475</v>
      </c>
      <c r="AI91" s="89">
        <f t="shared" si="14"/>
        <v>9.809696626511307</v>
      </c>
      <c r="AJ91" s="89">
        <f t="shared" si="15"/>
        <v>9.330296626511307</v>
      </c>
      <c r="AK91" s="89">
        <f t="shared" si="16"/>
        <v>5.973970090264136</v>
      </c>
    </row>
    <row r="92" spans="1:37" ht="11.25">
      <c r="A92" s="28">
        <v>40627</v>
      </c>
      <c r="B92" s="143">
        <v>6.5</v>
      </c>
      <c r="C92" s="39">
        <v>5.9</v>
      </c>
      <c r="D92" s="216">
        <v>17.6</v>
      </c>
      <c r="E92" s="39">
        <v>1.9</v>
      </c>
      <c r="F92" s="109">
        <f t="shared" si="11"/>
        <v>9.75</v>
      </c>
      <c r="G92" s="109">
        <f t="shared" si="10"/>
        <v>90.984643657088</v>
      </c>
      <c r="H92" s="103">
        <f t="shared" si="12"/>
        <v>5.136753720579866</v>
      </c>
      <c r="I92" s="130">
        <v>-1.9</v>
      </c>
      <c r="J92" s="111">
        <v>4</v>
      </c>
      <c r="K92" s="118" t="s">
        <v>386</v>
      </c>
      <c r="L92" s="118">
        <v>0</v>
      </c>
      <c r="M92" s="118">
        <v>0.9</v>
      </c>
      <c r="N92" s="152">
        <v>11.8</v>
      </c>
      <c r="O92" s="118" t="s">
        <v>483</v>
      </c>
      <c r="P92" s="152">
        <v>0</v>
      </c>
      <c r="Q92" s="118">
        <v>0</v>
      </c>
      <c r="R92" s="118"/>
      <c r="S92" s="118">
        <v>1023</v>
      </c>
      <c r="T92" s="137" t="s">
        <v>92</v>
      </c>
      <c r="U92" s="117"/>
      <c r="V92" s="117"/>
      <c r="X92" s="85">
        <v>10.3</v>
      </c>
      <c r="Y92" s="85">
        <v>2.8</v>
      </c>
      <c r="AH92" s="89">
        <f t="shared" si="13"/>
        <v>9.67551615678414</v>
      </c>
      <c r="AI92" s="89">
        <f t="shared" si="14"/>
        <v>9.282633897234025</v>
      </c>
      <c r="AJ92" s="89">
        <f t="shared" si="15"/>
        <v>8.803233897234024</v>
      </c>
      <c r="AK92" s="89">
        <f t="shared" si="16"/>
        <v>5.136753720579866</v>
      </c>
    </row>
    <row r="93" spans="1:37" ht="11.25">
      <c r="A93" s="28">
        <v>40628</v>
      </c>
      <c r="B93" s="143">
        <v>6.5</v>
      </c>
      <c r="C93" s="39">
        <v>6</v>
      </c>
      <c r="D93" s="216">
        <v>8.9</v>
      </c>
      <c r="E93" s="39">
        <v>5.7</v>
      </c>
      <c r="F93" s="109">
        <f t="shared" si="11"/>
        <v>7.300000000000001</v>
      </c>
      <c r="G93" s="109">
        <f t="shared" si="10"/>
        <v>92.47693003632446</v>
      </c>
      <c r="H93" s="103">
        <f t="shared" si="12"/>
        <v>5.3704117703691105</v>
      </c>
      <c r="I93" s="130">
        <v>2.6</v>
      </c>
      <c r="J93" s="207">
        <v>8</v>
      </c>
      <c r="K93" s="118" t="s">
        <v>397</v>
      </c>
      <c r="L93" s="118">
        <v>4</v>
      </c>
      <c r="M93" s="118">
        <v>6.3</v>
      </c>
      <c r="N93" s="152">
        <v>19</v>
      </c>
      <c r="O93" s="118" t="s">
        <v>397</v>
      </c>
      <c r="P93" s="152">
        <v>0</v>
      </c>
      <c r="Q93" s="118">
        <v>0</v>
      </c>
      <c r="R93" s="118"/>
      <c r="S93" s="118">
        <v>1016</v>
      </c>
      <c r="T93" s="137" t="s">
        <v>75</v>
      </c>
      <c r="U93" s="117"/>
      <c r="V93" s="117"/>
      <c r="X93" s="85">
        <v>10</v>
      </c>
      <c r="Y93" s="85">
        <v>2.6</v>
      </c>
      <c r="AH93" s="89">
        <f t="shared" si="13"/>
        <v>9.67551615678414</v>
      </c>
      <c r="AI93" s="89">
        <f t="shared" si="14"/>
        <v>9.347120306962537</v>
      </c>
      <c r="AJ93" s="89">
        <f t="shared" si="15"/>
        <v>8.947620306962538</v>
      </c>
      <c r="AK93" s="89">
        <f t="shared" si="16"/>
        <v>5.3704117703691105</v>
      </c>
    </row>
    <row r="94" spans="1:37" ht="11.25">
      <c r="A94" s="28">
        <v>40629</v>
      </c>
      <c r="B94" s="143">
        <v>5.3</v>
      </c>
      <c r="C94" s="39">
        <v>4.3</v>
      </c>
      <c r="D94" s="216">
        <v>9.9</v>
      </c>
      <c r="E94" s="39">
        <v>3.9</v>
      </c>
      <c r="F94" s="109">
        <f t="shared" si="11"/>
        <v>6.9</v>
      </c>
      <c r="G94" s="109">
        <f t="shared" si="10"/>
        <v>84.27652909235029</v>
      </c>
      <c r="H94" s="103">
        <f t="shared" si="12"/>
        <v>2.8665785155059504</v>
      </c>
      <c r="I94" s="130">
        <v>2.9</v>
      </c>
      <c r="J94" s="118">
        <v>8</v>
      </c>
      <c r="K94" s="118" t="s">
        <v>397</v>
      </c>
      <c r="L94" s="118">
        <v>2</v>
      </c>
      <c r="M94" s="118">
        <v>3.2</v>
      </c>
      <c r="N94" s="152">
        <v>18.4</v>
      </c>
      <c r="O94" s="118" t="s">
        <v>397</v>
      </c>
      <c r="P94" s="152">
        <v>0</v>
      </c>
      <c r="Q94" s="118">
        <v>0</v>
      </c>
      <c r="R94" s="118"/>
      <c r="S94" s="118">
        <v>1016</v>
      </c>
      <c r="T94" s="137" t="s">
        <v>76</v>
      </c>
      <c r="U94" s="117"/>
      <c r="V94" s="117"/>
      <c r="X94" s="85">
        <v>10.1</v>
      </c>
      <c r="Y94" s="85">
        <v>2.5</v>
      </c>
      <c r="AH94" s="89">
        <f t="shared" si="13"/>
        <v>8.903891765391034</v>
      </c>
      <c r="AI94" s="89">
        <f t="shared" si="14"/>
        <v>8.302890934011156</v>
      </c>
      <c r="AJ94" s="89">
        <f t="shared" si="15"/>
        <v>7.503890934011156</v>
      </c>
      <c r="AK94" s="89">
        <f t="shared" si="16"/>
        <v>2.8665785155059504</v>
      </c>
    </row>
    <row r="95" spans="1:37" ht="11.25">
      <c r="A95" s="28">
        <v>40630</v>
      </c>
      <c r="B95" s="143">
        <v>2.5</v>
      </c>
      <c r="C95" s="39">
        <v>2.2</v>
      </c>
      <c r="D95" s="216">
        <v>13.8</v>
      </c>
      <c r="E95" s="39">
        <v>-1.1</v>
      </c>
      <c r="F95" s="109">
        <f t="shared" si="11"/>
        <v>6.3500000000000005</v>
      </c>
      <c r="G95" s="109">
        <f t="shared" si="10"/>
        <v>94.60469670461373</v>
      </c>
      <c r="H95" s="103">
        <f t="shared" si="12"/>
        <v>1.723766675474265</v>
      </c>
      <c r="I95" s="130">
        <v>-3.9</v>
      </c>
      <c r="J95" s="241">
        <v>7</v>
      </c>
      <c r="K95" s="118" t="s">
        <v>485</v>
      </c>
      <c r="L95" s="118">
        <v>2</v>
      </c>
      <c r="M95" s="118">
        <v>2.8</v>
      </c>
      <c r="N95" s="152">
        <v>16.3</v>
      </c>
      <c r="O95" s="118" t="s">
        <v>404</v>
      </c>
      <c r="P95" s="152">
        <v>0</v>
      </c>
      <c r="Q95" s="118">
        <v>0</v>
      </c>
      <c r="R95" s="118"/>
      <c r="S95" s="118">
        <v>1018</v>
      </c>
      <c r="T95" s="137" t="s">
        <v>464</v>
      </c>
      <c r="U95" s="117"/>
      <c r="V95" s="117"/>
      <c r="X95" s="85">
        <v>10.3</v>
      </c>
      <c r="Y95" s="85">
        <v>2.5</v>
      </c>
      <c r="AH95" s="89">
        <f t="shared" si="13"/>
        <v>7.310800962158791</v>
      </c>
      <c r="AI95" s="89">
        <f t="shared" si="14"/>
        <v>7.1560610769283075</v>
      </c>
      <c r="AJ95" s="89">
        <f t="shared" si="15"/>
        <v>6.9163610769283075</v>
      </c>
      <c r="AK95" s="89">
        <f t="shared" si="16"/>
        <v>1.723766675474265</v>
      </c>
    </row>
    <row r="96" spans="1:37" ht="11.25">
      <c r="A96" s="28">
        <v>40631</v>
      </c>
      <c r="B96" s="143">
        <v>9.6</v>
      </c>
      <c r="C96" s="39">
        <v>7.5</v>
      </c>
      <c r="D96" s="216">
        <v>15</v>
      </c>
      <c r="E96" s="39">
        <v>2.4</v>
      </c>
      <c r="F96" s="109">
        <f t="shared" si="11"/>
        <v>8.7</v>
      </c>
      <c r="G96" s="109">
        <f t="shared" si="10"/>
        <v>72.68896449566743</v>
      </c>
      <c r="H96" s="103">
        <f t="shared" si="12"/>
        <v>4.943001521797627</v>
      </c>
      <c r="I96" s="130">
        <v>-1.4</v>
      </c>
      <c r="J96" s="118">
        <v>2</v>
      </c>
      <c r="K96" s="118" t="s">
        <v>484</v>
      </c>
      <c r="L96" s="118">
        <v>2</v>
      </c>
      <c r="M96" s="118">
        <v>2.3</v>
      </c>
      <c r="N96" s="152">
        <v>12.8</v>
      </c>
      <c r="O96" s="118" t="s">
        <v>404</v>
      </c>
      <c r="P96" s="152">
        <v>1.8</v>
      </c>
      <c r="Q96" s="118">
        <v>0</v>
      </c>
      <c r="R96" s="118"/>
      <c r="S96" s="118">
        <v>1013</v>
      </c>
      <c r="T96" s="137" t="s">
        <v>465</v>
      </c>
      <c r="U96" s="117"/>
      <c r="V96" s="117"/>
      <c r="X96" s="85">
        <v>10.4</v>
      </c>
      <c r="Y96" s="85">
        <v>2.9</v>
      </c>
      <c r="AH96" s="89">
        <f t="shared" si="13"/>
        <v>11.948265205112428</v>
      </c>
      <c r="AI96" s="89">
        <f t="shared" si="14"/>
        <v>10.362970252792357</v>
      </c>
      <c r="AJ96" s="89">
        <f t="shared" si="15"/>
        <v>8.685070252792357</v>
      </c>
      <c r="AK96" s="89">
        <f t="shared" si="16"/>
        <v>4.943001521797627</v>
      </c>
    </row>
    <row r="97" spans="1:37" ht="11.25">
      <c r="A97" s="28">
        <v>40632</v>
      </c>
      <c r="B97" s="143">
        <v>10.4</v>
      </c>
      <c r="C97" s="39">
        <v>9.3</v>
      </c>
      <c r="D97" s="216">
        <v>13</v>
      </c>
      <c r="E97" s="39">
        <v>8.1</v>
      </c>
      <c r="F97" s="109">
        <f t="shared" si="11"/>
        <v>10.55</v>
      </c>
      <c r="G97" s="109">
        <f t="shared" si="10"/>
        <v>85.91514607581892</v>
      </c>
      <c r="H97" s="103">
        <f t="shared" si="12"/>
        <v>8.147290687734746</v>
      </c>
      <c r="I97" s="130">
        <v>5.8</v>
      </c>
      <c r="J97" s="118">
        <v>8</v>
      </c>
      <c r="K97" s="118" t="s">
        <v>485</v>
      </c>
      <c r="L97" s="118">
        <v>3</v>
      </c>
      <c r="M97" s="118">
        <v>4.4</v>
      </c>
      <c r="N97" s="152">
        <v>19</v>
      </c>
      <c r="O97" s="118" t="s">
        <v>484</v>
      </c>
      <c r="P97" s="152">
        <v>5.1</v>
      </c>
      <c r="Q97" s="118">
        <v>0</v>
      </c>
      <c r="R97" s="118"/>
      <c r="S97" s="118">
        <v>1009</v>
      </c>
      <c r="T97" s="137" t="s">
        <v>405</v>
      </c>
      <c r="U97" s="117"/>
      <c r="V97" s="117"/>
      <c r="X97" s="85">
        <v>10.7</v>
      </c>
      <c r="Y97" s="85">
        <v>2.8</v>
      </c>
      <c r="AH97" s="89">
        <f t="shared" si="13"/>
        <v>12.606128038469452</v>
      </c>
      <c r="AI97" s="89">
        <f t="shared" si="14"/>
        <v>11.709473318755796</v>
      </c>
      <c r="AJ97" s="89">
        <f t="shared" si="15"/>
        <v>10.830573318755796</v>
      </c>
      <c r="AK97" s="89">
        <f t="shared" si="16"/>
        <v>8.147290687734746</v>
      </c>
    </row>
    <row r="98" spans="1:37" ht="12" thickBot="1">
      <c r="A98" s="162">
        <v>40633</v>
      </c>
      <c r="B98" s="217">
        <v>13</v>
      </c>
      <c r="C98" s="218">
        <v>11.5</v>
      </c>
      <c r="D98" s="242">
        <v>17</v>
      </c>
      <c r="E98" s="218">
        <v>6.5</v>
      </c>
      <c r="F98" s="166">
        <f t="shared" si="11"/>
        <v>11.75</v>
      </c>
      <c r="G98" s="166">
        <f t="shared" si="10"/>
        <v>82.59495489008162</v>
      </c>
      <c r="H98" s="167">
        <f t="shared" si="12"/>
        <v>10.110111149382087</v>
      </c>
      <c r="I98" s="220">
        <v>4</v>
      </c>
      <c r="J98" s="169">
        <v>7</v>
      </c>
      <c r="K98" s="169" t="s">
        <v>485</v>
      </c>
      <c r="L98" s="169">
        <v>6</v>
      </c>
      <c r="M98" s="169">
        <v>12.3</v>
      </c>
      <c r="N98" s="171">
        <v>40.5</v>
      </c>
      <c r="O98" s="169" t="s">
        <v>485</v>
      </c>
      <c r="P98" s="171">
        <v>0</v>
      </c>
      <c r="Q98" s="169">
        <v>0</v>
      </c>
      <c r="R98" s="169"/>
      <c r="S98" s="169">
        <v>1004</v>
      </c>
      <c r="T98" s="174" t="s">
        <v>290</v>
      </c>
      <c r="U98" s="170"/>
      <c r="V98" s="170"/>
      <c r="X98" s="85">
        <v>10.8</v>
      </c>
      <c r="Y98" s="85">
        <v>3</v>
      </c>
      <c r="AH98" s="89">
        <f t="shared" si="13"/>
        <v>14.96962212299885</v>
      </c>
      <c r="AI98" s="89">
        <f t="shared" si="14"/>
        <v>13.56265263970658</v>
      </c>
      <c r="AJ98" s="89">
        <f t="shared" si="15"/>
        <v>12.364152639706578</v>
      </c>
      <c r="AK98" s="89">
        <f t="shared" si="16"/>
        <v>10.110111149382087</v>
      </c>
    </row>
    <row r="99" spans="1:37" s="252" customFormat="1" ht="12" thickBot="1">
      <c r="A99" s="243">
        <v>40634</v>
      </c>
      <c r="B99" s="244">
        <v>13</v>
      </c>
      <c r="C99" s="245">
        <v>11.6</v>
      </c>
      <c r="D99" s="246">
        <v>16.4</v>
      </c>
      <c r="E99" s="247">
        <v>10.9</v>
      </c>
      <c r="F99" s="229">
        <f t="shared" si="11"/>
        <v>13.649999999999999</v>
      </c>
      <c r="G99" s="229">
        <f t="shared" si="10"/>
        <v>83.73019514920395</v>
      </c>
      <c r="H99" s="230">
        <f t="shared" si="12"/>
        <v>10.314217881168425</v>
      </c>
      <c r="I99" s="248">
        <v>9</v>
      </c>
      <c r="J99" s="249">
        <v>8</v>
      </c>
      <c r="K99" s="249" t="s">
        <v>485</v>
      </c>
      <c r="L99" s="249">
        <v>5</v>
      </c>
      <c r="M99" s="249">
        <v>10.1</v>
      </c>
      <c r="N99" s="246">
        <v>29.8</v>
      </c>
      <c r="O99" s="249" t="s">
        <v>404</v>
      </c>
      <c r="P99" s="246">
        <v>0.1</v>
      </c>
      <c r="Q99" s="249">
        <v>0</v>
      </c>
      <c r="R99" s="249"/>
      <c r="S99" s="249">
        <v>1015</v>
      </c>
      <c r="T99" s="251" t="s">
        <v>178</v>
      </c>
      <c r="U99" s="250"/>
      <c r="V99" s="250"/>
      <c r="X99" s="253">
        <v>10.9</v>
      </c>
      <c r="Y99" s="253">
        <v>3.3</v>
      </c>
      <c r="AH99" s="252">
        <f t="shared" si="13"/>
        <v>14.96962212299885</v>
      </c>
      <c r="AI99" s="252">
        <f t="shared" si="14"/>
        <v>13.652693816685344</v>
      </c>
      <c r="AJ99" s="252">
        <f t="shared" si="15"/>
        <v>12.534093816685344</v>
      </c>
      <c r="AK99" s="252">
        <f t="shared" si="16"/>
        <v>10.314217881168425</v>
      </c>
    </row>
    <row r="100" spans="1:37" ht="11.25">
      <c r="A100" s="175">
        <v>40635</v>
      </c>
      <c r="B100" s="176">
        <v>14.1</v>
      </c>
      <c r="C100" s="177">
        <v>12.5</v>
      </c>
      <c r="D100" s="181">
        <v>16.5</v>
      </c>
      <c r="E100" s="178">
        <v>11.5</v>
      </c>
      <c r="F100" s="109">
        <f t="shared" si="11"/>
        <v>14</v>
      </c>
      <c r="G100" s="109">
        <f t="shared" si="10"/>
        <v>82.13611622521191</v>
      </c>
      <c r="H100" s="103">
        <f t="shared" si="12"/>
        <v>11.101056836030377</v>
      </c>
      <c r="I100" s="179">
        <v>8.6</v>
      </c>
      <c r="J100" s="180">
        <v>8</v>
      </c>
      <c r="K100" s="180" t="s">
        <v>212</v>
      </c>
      <c r="L100" s="180">
        <v>5</v>
      </c>
      <c r="M100" s="180">
        <v>9</v>
      </c>
      <c r="N100" s="181">
        <v>29.1</v>
      </c>
      <c r="O100" s="180" t="s">
        <v>483</v>
      </c>
      <c r="P100" s="181">
        <v>0</v>
      </c>
      <c r="Q100" s="180">
        <v>0</v>
      </c>
      <c r="R100" s="180"/>
      <c r="S100" s="180">
        <v>1006</v>
      </c>
      <c r="T100" s="224" t="s">
        <v>315</v>
      </c>
      <c r="U100" s="223"/>
      <c r="V100" s="223"/>
      <c r="X100" s="86">
        <v>10.9</v>
      </c>
      <c r="Y100" s="86">
        <v>3.1</v>
      </c>
      <c r="AH100" s="89">
        <f t="shared" si="13"/>
        <v>16.081373099585093</v>
      </c>
      <c r="AI100" s="89">
        <f t="shared" si="14"/>
        <v>14.487015299685174</v>
      </c>
      <c r="AJ100" s="89">
        <f t="shared" si="15"/>
        <v>13.208615299685174</v>
      </c>
      <c r="AK100" s="89">
        <f t="shared" si="16"/>
        <v>11.101056836030377</v>
      </c>
    </row>
    <row r="101" spans="1:37" ht="11.25">
      <c r="A101" s="28">
        <v>40636</v>
      </c>
      <c r="B101" s="143">
        <v>9.1</v>
      </c>
      <c r="C101" s="39">
        <v>8.3</v>
      </c>
      <c r="D101" s="152">
        <v>13.8</v>
      </c>
      <c r="E101" s="131">
        <v>2.9</v>
      </c>
      <c r="F101" s="109">
        <f t="shared" si="11"/>
        <v>8.35</v>
      </c>
      <c r="G101" s="109">
        <f t="shared" si="10"/>
        <v>89.19501419371606</v>
      </c>
      <c r="H101" s="103">
        <f t="shared" si="12"/>
        <v>7.41706550029702</v>
      </c>
      <c r="I101" s="130">
        <v>-0.8</v>
      </c>
      <c r="J101" s="118">
        <v>4</v>
      </c>
      <c r="K101" s="118" t="s">
        <v>485</v>
      </c>
      <c r="L101" s="208" t="s">
        <v>287</v>
      </c>
      <c r="M101" s="118">
        <v>4.2</v>
      </c>
      <c r="N101" s="152">
        <v>20.4</v>
      </c>
      <c r="O101" s="118" t="s">
        <v>485</v>
      </c>
      <c r="P101" s="275">
        <v>1.3</v>
      </c>
      <c r="Q101" s="118">
        <v>0</v>
      </c>
      <c r="R101" s="118"/>
      <c r="S101" s="118">
        <v>1013</v>
      </c>
      <c r="T101" s="137" t="s">
        <v>168</v>
      </c>
      <c r="U101" s="117"/>
      <c r="V101" s="117"/>
      <c r="X101" s="86">
        <v>10.8</v>
      </c>
      <c r="Y101" s="86">
        <v>3</v>
      </c>
      <c r="AH101" s="89">
        <f t="shared" si="13"/>
        <v>11.552622622814317</v>
      </c>
      <c r="AI101" s="89">
        <f t="shared" si="14"/>
        <v>10.943563388165682</v>
      </c>
      <c r="AJ101" s="89">
        <f t="shared" si="15"/>
        <v>10.304363388165683</v>
      </c>
      <c r="AK101" s="89">
        <f t="shared" si="16"/>
        <v>7.41706550029702</v>
      </c>
    </row>
    <row r="102" spans="1:37" ht="11.25">
      <c r="A102" s="28">
        <v>40637</v>
      </c>
      <c r="B102" s="143">
        <v>8.6</v>
      </c>
      <c r="C102" s="39">
        <v>6.3</v>
      </c>
      <c r="D102" s="152">
        <v>11.7</v>
      </c>
      <c r="E102" s="131">
        <v>1.6</v>
      </c>
      <c r="F102" s="109">
        <f t="shared" si="11"/>
        <v>6.6499999999999995</v>
      </c>
      <c r="G102" s="109">
        <f t="shared" si="10"/>
        <v>68.9905897429022</v>
      </c>
      <c r="H102" s="103">
        <f t="shared" si="12"/>
        <v>3.240095554605651</v>
      </c>
      <c r="I102" s="130">
        <v>-1.7</v>
      </c>
      <c r="J102" s="118">
        <v>6</v>
      </c>
      <c r="K102" s="118" t="s">
        <v>485</v>
      </c>
      <c r="L102" s="118">
        <v>4</v>
      </c>
      <c r="M102" s="118">
        <v>8.5</v>
      </c>
      <c r="N102" s="152">
        <v>33.9</v>
      </c>
      <c r="O102" s="118" t="s">
        <v>485</v>
      </c>
      <c r="P102" s="152">
        <v>2.2</v>
      </c>
      <c r="Q102" s="118">
        <v>0</v>
      </c>
      <c r="R102" s="118"/>
      <c r="S102" s="118">
        <v>1019</v>
      </c>
      <c r="T102" s="137" t="s">
        <v>39</v>
      </c>
      <c r="U102" s="117"/>
      <c r="V102" s="117"/>
      <c r="X102" s="85">
        <v>10.7</v>
      </c>
      <c r="Y102" s="85">
        <v>3.3</v>
      </c>
      <c r="AH102" s="89">
        <f t="shared" si="13"/>
        <v>11.16856191408211</v>
      </c>
      <c r="AI102" s="89">
        <f t="shared" si="14"/>
        <v>9.542956730326413</v>
      </c>
      <c r="AJ102" s="89">
        <f t="shared" si="15"/>
        <v>7.705256730326413</v>
      </c>
      <c r="AK102" s="89">
        <f t="shared" si="16"/>
        <v>3.240095554605651</v>
      </c>
    </row>
    <row r="103" spans="1:37" ht="11.25">
      <c r="A103" s="28">
        <v>40638</v>
      </c>
      <c r="B103" s="143">
        <v>11.5</v>
      </c>
      <c r="C103" s="39">
        <v>10.3</v>
      </c>
      <c r="D103" s="152">
        <v>16.5</v>
      </c>
      <c r="E103" s="131">
        <v>8.6</v>
      </c>
      <c r="F103" s="109">
        <f t="shared" si="11"/>
        <v>12.55</v>
      </c>
      <c r="G103" s="109">
        <f t="shared" si="10"/>
        <v>85.25905612840965</v>
      </c>
      <c r="H103" s="103">
        <f t="shared" si="12"/>
        <v>9.113805177563695</v>
      </c>
      <c r="I103" s="130">
        <v>7.1</v>
      </c>
      <c r="J103" s="118">
        <v>8</v>
      </c>
      <c r="K103" s="118" t="s">
        <v>485</v>
      </c>
      <c r="L103" s="208" t="s">
        <v>136</v>
      </c>
      <c r="M103" s="118">
        <v>11.7</v>
      </c>
      <c r="N103" s="152">
        <v>30.5</v>
      </c>
      <c r="O103" s="118" t="s">
        <v>137</v>
      </c>
      <c r="P103" s="152">
        <v>0</v>
      </c>
      <c r="Q103" s="118">
        <v>0</v>
      </c>
      <c r="R103" s="118"/>
      <c r="S103" s="118">
        <v>1016</v>
      </c>
      <c r="T103" s="137" t="s">
        <v>265</v>
      </c>
      <c r="U103" s="117"/>
      <c r="V103" s="117"/>
      <c r="X103" s="85">
        <v>10.9</v>
      </c>
      <c r="Y103" s="85">
        <v>3.2</v>
      </c>
      <c r="AH103" s="89">
        <f t="shared" si="13"/>
        <v>13.56265263970658</v>
      </c>
      <c r="AI103" s="89">
        <f t="shared" si="14"/>
        <v>12.522189626588666</v>
      </c>
      <c r="AJ103" s="89">
        <f t="shared" si="15"/>
        <v>11.563389626588666</v>
      </c>
      <c r="AK103" s="89">
        <f t="shared" si="16"/>
        <v>9.113805177563695</v>
      </c>
    </row>
    <row r="104" spans="1:37" ht="11.25">
      <c r="A104" s="28">
        <v>40639</v>
      </c>
      <c r="B104" s="143">
        <v>15.5</v>
      </c>
      <c r="C104" s="39">
        <v>13</v>
      </c>
      <c r="D104" s="255">
        <v>21.8</v>
      </c>
      <c r="E104" s="131">
        <v>10.7</v>
      </c>
      <c r="F104" s="109">
        <f t="shared" si="11"/>
        <v>16.25</v>
      </c>
      <c r="G104" s="109">
        <f aca="true" t="shared" si="17" ref="G104:G167">100*(AJ104/AH104)</f>
        <v>73.70202376187552</v>
      </c>
      <c r="H104" s="103">
        <f t="shared" si="12"/>
        <v>10.829294189461264</v>
      </c>
      <c r="I104" s="130">
        <v>9</v>
      </c>
      <c r="J104" s="118">
        <v>4</v>
      </c>
      <c r="K104" s="118" t="s">
        <v>485</v>
      </c>
      <c r="L104" s="208" t="s">
        <v>331</v>
      </c>
      <c r="M104" s="118">
        <v>7.5</v>
      </c>
      <c r="N104" s="152">
        <v>23.2</v>
      </c>
      <c r="O104" s="118" t="s">
        <v>483</v>
      </c>
      <c r="P104" s="152">
        <v>0</v>
      </c>
      <c r="Q104" s="118">
        <v>0</v>
      </c>
      <c r="R104" s="118"/>
      <c r="S104" s="118">
        <v>1024</v>
      </c>
      <c r="T104" s="137" t="s">
        <v>419</v>
      </c>
      <c r="U104" s="117"/>
      <c r="V104" s="117"/>
      <c r="X104" s="85">
        <v>11</v>
      </c>
      <c r="Y104" s="85">
        <v>3.5</v>
      </c>
      <c r="AH104" s="89">
        <f t="shared" si="13"/>
        <v>17.600767877026804</v>
      </c>
      <c r="AI104" s="89">
        <f t="shared" si="14"/>
        <v>14.96962212299885</v>
      </c>
      <c r="AJ104" s="89">
        <f t="shared" si="15"/>
        <v>12.972122122998849</v>
      </c>
      <c r="AK104" s="89">
        <f t="shared" si="16"/>
        <v>10.829294189461264</v>
      </c>
    </row>
    <row r="105" spans="1:37" ht="11.25">
      <c r="A105" s="28">
        <v>40640</v>
      </c>
      <c r="B105" s="143">
        <v>13</v>
      </c>
      <c r="C105" s="39">
        <v>11.3</v>
      </c>
      <c r="D105" s="152">
        <v>17</v>
      </c>
      <c r="E105" s="131">
        <v>8.3</v>
      </c>
      <c r="F105" s="109">
        <f t="shared" si="11"/>
        <v>12.65</v>
      </c>
      <c r="G105" s="109">
        <f t="shared" si="17"/>
        <v>80.33493077841767</v>
      </c>
      <c r="H105" s="103">
        <f t="shared" si="12"/>
        <v>9.696318082394292</v>
      </c>
      <c r="I105" s="130">
        <v>5.2</v>
      </c>
      <c r="J105" s="118">
        <v>5</v>
      </c>
      <c r="K105" s="118" t="s">
        <v>492</v>
      </c>
      <c r="L105" s="118">
        <v>3</v>
      </c>
      <c r="M105" s="118">
        <v>7.1</v>
      </c>
      <c r="N105" s="152">
        <v>20.4</v>
      </c>
      <c r="O105" s="118" t="s">
        <v>486</v>
      </c>
      <c r="P105" s="152">
        <v>0</v>
      </c>
      <c r="Q105" s="118">
        <v>0</v>
      </c>
      <c r="R105" s="118"/>
      <c r="S105" s="118">
        <v>1028</v>
      </c>
      <c r="T105" s="137" t="s">
        <v>440</v>
      </c>
      <c r="U105" s="117"/>
      <c r="V105" s="117"/>
      <c r="X105" s="85">
        <v>11.1</v>
      </c>
      <c r="Y105" s="85">
        <v>3.4</v>
      </c>
      <c r="AH105" s="89">
        <f t="shared" si="13"/>
        <v>14.96962212299885</v>
      </c>
      <c r="AI105" s="89">
        <f t="shared" si="14"/>
        <v>13.384135570301822</v>
      </c>
      <c r="AJ105" s="89">
        <f t="shared" si="15"/>
        <v>12.025835570301822</v>
      </c>
      <c r="AK105" s="89">
        <f t="shared" si="16"/>
        <v>9.696318082394292</v>
      </c>
    </row>
    <row r="106" spans="1:37" ht="11.25">
      <c r="A106" s="28">
        <v>40641</v>
      </c>
      <c r="B106" s="143">
        <v>12.8</v>
      </c>
      <c r="C106" s="39">
        <v>10</v>
      </c>
      <c r="D106" s="255">
        <v>21.3</v>
      </c>
      <c r="E106" s="131">
        <v>2.4</v>
      </c>
      <c r="F106" s="109">
        <f t="shared" si="11"/>
        <v>11.85</v>
      </c>
      <c r="G106" s="109">
        <f t="shared" si="17"/>
        <v>67.92675969917956</v>
      </c>
      <c r="H106" s="103">
        <f t="shared" si="12"/>
        <v>7.032082653898577</v>
      </c>
      <c r="I106" s="130">
        <v>-0.2</v>
      </c>
      <c r="J106" s="207">
        <v>0</v>
      </c>
      <c r="K106" s="118" t="s">
        <v>486</v>
      </c>
      <c r="L106" s="118">
        <v>2</v>
      </c>
      <c r="M106" s="118">
        <v>3</v>
      </c>
      <c r="N106" s="152">
        <v>16.3</v>
      </c>
      <c r="O106" s="118" t="s">
        <v>137</v>
      </c>
      <c r="P106" s="152">
        <v>0</v>
      </c>
      <c r="Q106" s="118">
        <v>0</v>
      </c>
      <c r="R106" s="118"/>
      <c r="S106" s="118">
        <v>1028</v>
      </c>
      <c r="T106" s="137" t="s">
        <v>436</v>
      </c>
      <c r="U106" s="117"/>
      <c r="V106" s="117"/>
      <c r="X106" s="85">
        <v>11.2</v>
      </c>
      <c r="Y106" s="85">
        <v>3.1</v>
      </c>
      <c r="AH106" s="89">
        <f t="shared" si="13"/>
        <v>14.77491028826301</v>
      </c>
      <c r="AI106" s="89">
        <f t="shared" si="14"/>
        <v>12.273317807277772</v>
      </c>
      <c r="AJ106" s="89">
        <f t="shared" si="15"/>
        <v>10.036117807277773</v>
      </c>
      <c r="AK106" s="89">
        <f t="shared" si="16"/>
        <v>7.032082653898577</v>
      </c>
    </row>
    <row r="107" spans="1:37" ht="11.25">
      <c r="A107" s="28">
        <v>40642</v>
      </c>
      <c r="B107" s="143">
        <v>14.5</v>
      </c>
      <c r="C107" s="39">
        <v>11.4</v>
      </c>
      <c r="D107" s="152">
        <v>20</v>
      </c>
      <c r="E107" s="131">
        <v>5.3</v>
      </c>
      <c r="F107" s="109">
        <f t="shared" si="11"/>
        <v>12.65</v>
      </c>
      <c r="G107" s="109">
        <f t="shared" si="17"/>
        <v>66.63067801347948</v>
      </c>
      <c r="H107" s="103">
        <f t="shared" si="12"/>
        <v>8.370711821795544</v>
      </c>
      <c r="I107" s="130">
        <v>1.6</v>
      </c>
      <c r="J107" s="118">
        <v>0</v>
      </c>
      <c r="K107" s="118" t="s">
        <v>133</v>
      </c>
      <c r="L107" s="118">
        <v>3</v>
      </c>
      <c r="M107" s="118">
        <v>5.6</v>
      </c>
      <c r="N107" s="152">
        <v>23.2</v>
      </c>
      <c r="O107" s="118" t="s">
        <v>483</v>
      </c>
      <c r="P107" s="152">
        <v>0</v>
      </c>
      <c r="Q107" s="118">
        <v>0</v>
      </c>
      <c r="R107" s="118"/>
      <c r="S107" s="118">
        <v>1028</v>
      </c>
      <c r="T107" s="137" t="s">
        <v>273</v>
      </c>
      <c r="U107" s="117"/>
      <c r="V107" s="117"/>
      <c r="X107" s="85">
        <v>11.3</v>
      </c>
      <c r="Y107" s="85">
        <v>3.1</v>
      </c>
      <c r="AH107" s="89">
        <f t="shared" si="13"/>
        <v>16.503260083520495</v>
      </c>
      <c r="AI107" s="89">
        <f t="shared" si="14"/>
        <v>13.473134087977627</v>
      </c>
      <c r="AJ107" s="89">
        <f t="shared" si="15"/>
        <v>10.996234087977626</v>
      </c>
      <c r="AK107" s="89">
        <f t="shared" si="16"/>
        <v>8.370711821795544</v>
      </c>
    </row>
    <row r="108" spans="1:37" ht="11.25">
      <c r="A108" s="28">
        <v>40643</v>
      </c>
      <c r="B108" s="143">
        <v>10.4</v>
      </c>
      <c r="C108" s="39">
        <v>8.5</v>
      </c>
      <c r="D108" s="152">
        <v>19.5</v>
      </c>
      <c r="E108" s="131">
        <v>3.3</v>
      </c>
      <c r="F108" s="109">
        <f t="shared" si="11"/>
        <v>11.4</v>
      </c>
      <c r="G108" s="109">
        <f t="shared" si="17"/>
        <v>75.95523251912508</v>
      </c>
      <c r="H108" s="103">
        <f t="shared" si="12"/>
        <v>6.348589981464288</v>
      </c>
      <c r="I108" s="130">
        <v>-0.3</v>
      </c>
      <c r="J108" s="118">
        <v>2</v>
      </c>
      <c r="K108" s="118" t="s">
        <v>397</v>
      </c>
      <c r="L108" s="118">
        <v>2</v>
      </c>
      <c r="M108" s="118">
        <v>1.3</v>
      </c>
      <c r="N108" s="152">
        <v>14.9</v>
      </c>
      <c r="O108" s="118" t="s">
        <v>398</v>
      </c>
      <c r="P108" s="152">
        <v>0</v>
      </c>
      <c r="Q108" s="118">
        <v>0</v>
      </c>
      <c r="R108" s="118"/>
      <c r="S108" s="118">
        <v>1026</v>
      </c>
      <c r="T108" s="137" t="s">
        <v>112</v>
      </c>
      <c r="U108" s="117"/>
      <c r="V108" s="117"/>
      <c r="X108" s="85">
        <v>11.5</v>
      </c>
      <c r="Y108" s="85">
        <v>3.6</v>
      </c>
      <c r="AH108" s="89">
        <f t="shared" si="13"/>
        <v>12.606128038469452</v>
      </c>
      <c r="AI108" s="89">
        <f t="shared" si="14"/>
        <v>11.093113863278093</v>
      </c>
      <c r="AJ108" s="89">
        <f t="shared" si="15"/>
        <v>9.575013863278093</v>
      </c>
      <c r="AK108" s="89">
        <f t="shared" si="16"/>
        <v>6.348589981464288</v>
      </c>
    </row>
    <row r="109" spans="1:37" ht="11.25">
      <c r="A109" s="28">
        <v>40644</v>
      </c>
      <c r="B109" s="143">
        <v>13.1</v>
      </c>
      <c r="C109" s="39">
        <v>11.1</v>
      </c>
      <c r="D109" s="152">
        <v>17.1</v>
      </c>
      <c r="E109" s="131">
        <v>5.4</v>
      </c>
      <c r="F109" s="109">
        <f t="shared" si="11"/>
        <v>11.25</v>
      </c>
      <c r="G109" s="109">
        <f t="shared" si="17"/>
        <v>77.0495512729957</v>
      </c>
      <c r="H109" s="103">
        <f t="shared" si="12"/>
        <v>9.173039508049929</v>
      </c>
      <c r="I109" s="130">
        <v>1.6</v>
      </c>
      <c r="J109" s="118">
        <v>6</v>
      </c>
      <c r="K109" s="118" t="s">
        <v>137</v>
      </c>
      <c r="L109" s="118">
        <v>2</v>
      </c>
      <c r="M109" s="118">
        <v>6.5</v>
      </c>
      <c r="N109" s="152">
        <v>30.5</v>
      </c>
      <c r="O109" s="118" t="s">
        <v>487</v>
      </c>
      <c r="P109" s="152">
        <v>0.5</v>
      </c>
      <c r="Q109" s="118">
        <v>0</v>
      </c>
      <c r="R109" s="118"/>
      <c r="S109" s="118">
        <v>1022</v>
      </c>
      <c r="T109" s="137" t="s">
        <v>140</v>
      </c>
      <c r="U109" s="117"/>
      <c r="V109" s="117"/>
      <c r="X109" s="85">
        <v>11.7</v>
      </c>
      <c r="Y109" s="85">
        <v>3.6</v>
      </c>
      <c r="AH109" s="89">
        <f t="shared" si="13"/>
        <v>15.067820814875786</v>
      </c>
      <c r="AI109" s="89">
        <f t="shared" si="14"/>
        <v>13.207688324480838</v>
      </c>
      <c r="AJ109" s="89">
        <f t="shared" si="15"/>
        <v>11.609688324480837</v>
      </c>
      <c r="AK109" s="89">
        <f t="shared" si="16"/>
        <v>9.173039508049929</v>
      </c>
    </row>
    <row r="110" spans="1:37" ht="11.25">
      <c r="A110" s="28">
        <v>40645</v>
      </c>
      <c r="B110" s="143">
        <v>7.1</v>
      </c>
      <c r="C110" s="39">
        <v>5.6</v>
      </c>
      <c r="D110" s="152">
        <v>13.8</v>
      </c>
      <c r="E110" s="131">
        <v>2.1</v>
      </c>
      <c r="F110" s="109">
        <f t="shared" si="11"/>
        <v>7.95</v>
      </c>
      <c r="G110" s="109">
        <f t="shared" si="17"/>
        <v>78.28058980287814</v>
      </c>
      <c r="H110" s="103">
        <f t="shared" si="12"/>
        <v>3.5806969648697087</v>
      </c>
      <c r="I110" s="130">
        <v>-1.4</v>
      </c>
      <c r="J110" s="118">
        <v>6</v>
      </c>
      <c r="K110" s="118" t="s">
        <v>486</v>
      </c>
      <c r="L110" s="118">
        <v>5</v>
      </c>
      <c r="M110" s="118">
        <v>6.4</v>
      </c>
      <c r="N110" s="152">
        <v>30.5</v>
      </c>
      <c r="O110" s="118" t="s">
        <v>492</v>
      </c>
      <c r="P110" s="152">
        <v>0</v>
      </c>
      <c r="Q110" s="118">
        <v>0</v>
      </c>
      <c r="R110" s="118"/>
      <c r="S110" s="118">
        <v>1030</v>
      </c>
      <c r="T110" s="137" t="s">
        <v>498</v>
      </c>
      <c r="U110" s="117"/>
      <c r="V110" s="117"/>
      <c r="X110" s="85">
        <v>11.7</v>
      </c>
      <c r="Y110" s="85">
        <v>3.8</v>
      </c>
      <c r="AH110" s="89">
        <f t="shared" si="13"/>
        <v>10.082988668281233</v>
      </c>
      <c r="AI110" s="89">
        <f t="shared" si="14"/>
        <v>9.091522999287918</v>
      </c>
      <c r="AJ110" s="89">
        <f t="shared" si="15"/>
        <v>7.8930229992879175</v>
      </c>
      <c r="AK110" s="89">
        <f t="shared" si="16"/>
        <v>3.5806969648697087</v>
      </c>
    </row>
    <row r="111" spans="1:37" ht="11.25">
      <c r="A111" s="28">
        <v>40646</v>
      </c>
      <c r="B111" s="143">
        <v>7.3</v>
      </c>
      <c r="C111" s="39">
        <v>6</v>
      </c>
      <c r="D111" s="152">
        <v>10.9</v>
      </c>
      <c r="E111" s="131">
        <v>1.9</v>
      </c>
      <c r="F111" s="109">
        <f t="shared" si="11"/>
        <v>6.4</v>
      </c>
      <c r="G111" s="109">
        <f t="shared" si="17"/>
        <v>81.27872152825513</v>
      </c>
      <c r="H111" s="103">
        <f t="shared" si="12"/>
        <v>4.309487580194413</v>
      </c>
      <c r="I111" s="130">
        <v>-1.9</v>
      </c>
      <c r="J111" s="118">
        <v>8</v>
      </c>
      <c r="K111" s="118" t="s">
        <v>485</v>
      </c>
      <c r="L111" s="118">
        <v>3</v>
      </c>
      <c r="M111" s="118">
        <v>4.8</v>
      </c>
      <c r="N111" s="152">
        <v>26.3</v>
      </c>
      <c r="O111" s="118" t="s">
        <v>484</v>
      </c>
      <c r="P111" s="152">
        <v>0.2</v>
      </c>
      <c r="Q111" s="118">
        <v>0</v>
      </c>
      <c r="R111" s="118"/>
      <c r="S111" s="118">
        <v>1023</v>
      </c>
      <c r="T111" s="137" t="s">
        <v>493</v>
      </c>
      <c r="U111" s="117"/>
      <c r="V111" s="117"/>
      <c r="X111" s="85">
        <v>11.6</v>
      </c>
      <c r="Y111" s="85">
        <v>3.8</v>
      </c>
      <c r="AH111" s="89">
        <f t="shared" si="13"/>
        <v>10.22213458915475</v>
      </c>
      <c r="AI111" s="89">
        <f t="shared" si="14"/>
        <v>9.347120306962537</v>
      </c>
      <c r="AJ111" s="89">
        <f t="shared" si="15"/>
        <v>8.308420306962537</v>
      </c>
      <c r="AK111" s="89">
        <f t="shared" si="16"/>
        <v>4.309487580194413</v>
      </c>
    </row>
    <row r="112" spans="1:37" ht="11.25">
      <c r="A112" s="28">
        <v>40647</v>
      </c>
      <c r="B112" s="143">
        <v>9.3</v>
      </c>
      <c r="C112" s="39">
        <v>8.4</v>
      </c>
      <c r="D112" s="152">
        <v>14</v>
      </c>
      <c r="E112" s="131">
        <v>6.4</v>
      </c>
      <c r="F112" s="109">
        <f t="shared" si="11"/>
        <v>10.2</v>
      </c>
      <c r="G112" s="109">
        <f t="shared" si="17"/>
        <v>87.95455472708794</v>
      </c>
      <c r="H112" s="103">
        <f t="shared" si="12"/>
        <v>7.409476485778299</v>
      </c>
      <c r="I112" s="130">
        <v>5</v>
      </c>
      <c r="J112" s="118">
        <v>8</v>
      </c>
      <c r="K112" s="118" t="s">
        <v>484</v>
      </c>
      <c r="L112" s="118">
        <v>2</v>
      </c>
      <c r="M112" s="118">
        <v>2.7</v>
      </c>
      <c r="N112" s="152">
        <v>16.3</v>
      </c>
      <c r="O112" s="118" t="s">
        <v>404</v>
      </c>
      <c r="P112" s="152">
        <v>0</v>
      </c>
      <c r="Q112" s="118">
        <v>0</v>
      </c>
      <c r="R112" s="118"/>
      <c r="S112" s="118">
        <v>1018</v>
      </c>
      <c r="T112" s="137" t="s">
        <v>193</v>
      </c>
      <c r="U112" s="117"/>
      <c r="V112" s="117"/>
      <c r="X112" s="85">
        <v>11.9</v>
      </c>
      <c r="Y112" s="85">
        <v>4</v>
      </c>
      <c r="AH112" s="89">
        <f t="shared" si="13"/>
        <v>11.709473318755796</v>
      </c>
      <c r="AI112" s="89">
        <f t="shared" si="14"/>
        <v>11.018115118398828</v>
      </c>
      <c r="AJ112" s="89">
        <f t="shared" si="15"/>
        <v>10.299015118398827</v>
      </c>
      <c r="AK112" s="89">
        <f t="shared" si="16"/>
        <v>7.409476485778299</v>
      </c>
    </row>
    <row r="113" spans="1:37" ht="11.25">
      <c r="A113" s="28">
        <v>40648</v>
      </c>
      <c r="B113" s="143">
        <v>11.1</v>
      </c>
      <c r="C113" s="39">
        <v>10.3</v>
      </c>
      <c r="D113" s="152">
        <v>14.6</v>
      </c>
      <c r="E113" s="131">
        <v>5.9</v>
      </c>
      <c r="F113" s="109">
        <f t="shared" si="11"/>
        <v>10.25</v>
      </c>
      <c r="G113" s="109">
        <f t="shared" si="17"/>
        <v>89.97024562249246</v>
      </c>
      <c r="H113" s="103">
        <f t="shared" si="12"/>
        <v>9.518520733294054</v>
      </c>
      <c r="I113" s="130">
        <v>1.5</v>
      </c>
      <c r="J113" s="118">
        <v>5</v>
      </c>
      <c r="K113" s="118" t="s">
        <v>212</v>
      </c>
      <c r="L113" s="118">
        <v>2</v>
      </c>
      <c r="M113" s="118">
        <v>0.9</v>
      </c>
      <c r="N113" s="152">
        <v>11.1</v>
      </c>
      <c r="O113" s="118" t="s">
        <v>137</v>
      </c>
      <c r="P113" s="152">
        <v>0</v>
      </c>
      <c r="Q113" s="118">
        <v>0</v>
      </c>
      <c r="R113" s="118"/>
      <c r="S113" s="118">
        <v>1020</v>
      </c>
      <c r="T113" s="137" t="s">
        <v>60</v>
      </c>
      <c r="U113" s="117"/>
      <c r="V113" s="117"/>
      <c r="X113" s="85">
        <v>12.2</v>
      </c>
      <c r="Y113" s="85">
        <v>4</v>
      </c>
      <c r="AH113" s="89">
        <f t="shared" si="13"/>
        <v>13.207688324480838</v>
      </c>
      <c r="AI113" s="89">
        <f t="shared" si="14"/>
        <v>12.522189626588666</v>
      </c>
      <c r="AJ113" s="89">
        <f t="shared" si="15"/>
        <v>11.882989626588667</v>
      </c>
      <c r="AK113" s="89">
        <f t="shared" si="16"/>
        <v>9.518520733294054</v>
      </c>
    </row>
    <row r="114" spans="1:37" ht="11.25">
      <c r="A114" s="28">
        <v>40649</v>
      </c>
      <c r="B114" s="143">
        <v>13.1</v>
      </c>
      <c r="C114" s="39">
        <v>11.1</v>
      </c>
      <c r="D114" s="152">
        <v>18.6</v>
      </c>
      <c r="E114" s="131">
        <v>5.3</v>
      </c>
      <c r="F114" s="109">
        <f t="shared" si="11"/>
        <v>11.950000000000001</v>
      </c>
      <c r="G114" s="109">
        <f t="shared" si="17"/>
        <v>77.0495512729957</v>
      </c>
      <c r="H114" s="103">
        <f t="shared" si="12"/>
        <v>9.173039508049929</v>
      </c>
      <c r="I114" s="130">
        <v>1.4</v>
      </c>
      <c r="J114" s="207">
        <v>2</v>
      </c>
      <c r="K114" s="118" t="s">
        <v>485</v>
      </c>
      <c r="L114" s="118">
        <v>2</v>
      </c>
      <c r="M114" s="118">
        <v>2</v>
      </c>
      <c r="N114" s="152">
        <v>14.9</v>
      </c>
      <c r="O114" s="118" t="s">
        <v>450</v>
      </c>
      <c r="P114" s="152">
        <v>0</v>
      </c>
      <c r="Q114" s="118">
        <v>0</v>
      </c>
      <c r="R114" s="118"/>
      <c r="S114" s="118">
        <v>1023</v>
      </c>
      <c r="T114" s="137" t="s">
        <v>243</v>
      </c>
      <c r="U114" s="117"/>
      <c r="V114" s="117"/>
      <c r="X114" s="85">
        <v>12.3</v>
      </c>
      <c r="Y114" s="85">
        <v>4</v>
      </c>
      <c r="AH114" s="89">
        <f t="shared" si="13"/>
        <v>15.067820814875786</v>
      </c>
      <c r="AI114" s="89">
        <f t="shared" si="14"/>
        <v>13.207688324480838</v>
      </c>
      <c r="AJ114" s="89">
        <f t="shared" si="15"/>
        <v>11.609688324480837</v>
      </c>
      <c r="AK114" s="89">
        <f t="shared" si="16"/>
        <v>9.173039508049929</v>
      </c>
    </row>
    <row r="115" spans="1:37" ht="11.25">
      <c r="A115" s="28">
        <v>40650</v>
      </c>
      <c r="B115" s="143">
        <v>13.3</v>
      </c>
      <c r="C115" s="39">
        <v>9.9</v>
      </c>
      <c r="D115" s="152">
        <v>19.5</v>
      </c>
      <c r="E115" s="131">
        <v>6.1</v>
      </c>
      <c r="F115" s="109">
        <f t="shared" si="11"/>
        <v>12.8</v>
      </c>
      <c r="G115" s="109">
        <f t="shared" si="17"/>
        <v>62.064618407588114</v>
      </c>
      <c r="H115" s="103">
        <f t="shared" si="12"/>
        <v>6.196110908234531</v>
      </c>
      <c r="I115" s="130">
        <v>1.7</v>
      </c>
      <c r="J115" s="118">
        <v>2</v>
      </c>
      <c r="K115" s="118" t="s">
        <v>397</v>
      </c>
      <c r="L115" s="118">
        <v>2</v>
      </c>
      <c r="M115" s="118">
        <v>1.3</v>
      </c>
      <c r="N115" s="152">
        <v>10.4</v>
      </c>
      <c r="O115" s="118" t="s">
        <v>398</v>
      </c>
      <c r="P115" s="152">
        <v>0</v>
      </c>
      <c r="Q115" s="118">
        <v>0</v>
      </c>
      <c r="R115" s="118"/>
      <c r="S115" s="118">
        <v>1027</v>
      </c>
      <c r="T115" s="137" t="s">
        <v>357</v>
      </c>
      <c r="U115" s="117"/>
      <c r="V115" s="117"/>
      <c r="X115" s="85">
        <v>12.2</v>
      </c>
      <c r="Y115" s="85">
        <v>3.9</v>
      </c>
      <c r="AH115" s="89">
        <f t="shared" si="13"/>
        <v>15.265917559839318</v>
      </c>
      <c r="AI115" s="89">
        <f t="shared" si="14"/>
        <v>12.191333479931261</v>
      </c>
      <c r="AJ115" s="89">
        <f t="shared" si="15"/>
        <v>9.47473347993126</v>
      </c>
      <c r="AK115" s="89">
        <f t="shared" si="16"/>
        <v>6.196110908234531</v>
      </c>
    </row>
    <row r="116" spans="1:37" ht="11.25">
      <c r="A116" s="28">
        <v>40651</v>
      </c>
      <c r="B116" s="143">
        <v>15</v>
      </c>
      <c r="C116" s="39">
        <v>12.3</v>
      </c>
      <c r="D116" s="152">
        <v>17.3</v>
      </c>
      <c r="E116" s="131">
        <v>8.7</v>
      </c>
      <c r="F116" s="109">
        <f t="shared" si="11"/>
        <v>13</v>
      </c>
      <c r="G116" s="109">
        <f t="shared" si="17"/>
        <v>71.2294579568523</v>
      </c>
      <c r="H116" s="103">
        <f t="shared" si="12"/>
        <v>9.837741926074688</v>
      </c>
      <c r="I116" s="130">
        <v>5.1</v>
      </c>
      <c r="J116" s="118">
        <v>0</v>
      </c>
      <c r="K116" s="118" t="s">
        <v>507</v>
      </c>
      <c r="L116" s="118">
        <v>3</v>
      </c>
      <c r="M116" s="118">
        <v>5.9</v>
      </c>
      <c r="N116" s="152">
        <v>23.2</v>
      </c>
      <c r="O116" s="118" t="s">
        <v>398</v>
      </c>
      <c r="P116" s="152">
        <v>0</v>
      </c>
      <c r="Q116" s="118">
        <v>0</v>
      </c>
      <c r="R116" s="118"/>
      <c r="S116" s="118">
        <v>1021</v>
      </c>
      <c r="T116" s="137" t="s">
        <v>161</v>
      </c>
      <c r="U116" s="117"/>
      <c r="V116" s="117"/>
      <c r="X116" s="85">
        <v>12.5</v>
      </c>
      <c r="Y116" s="85">
        <v>3.9</v>
      </c>
      <c r="AH116" s="89">
        <f t="shared" si="13"/>
        <v>17.04426199146042</v>
      </c>
      <c r="AI116" s="89">
        <f t="shared" si="14"/>
        <v>14.297835429263056</v>
      </c>
      <c r="AJ116" s="89">
        <f t="shared" si="15"/>
        <v>12.140535429263057</v>
      </c>
      <c r="AK116" s="89">
        <f t="shared" si="16"/>
        <v>9.837741926074688</v>
      </c>
    </row>
    <row r="117" spans="1:37" ht="11.25">
      <c r="A117" s="28">
        <v>40652</v>
      </c>
      <c r="B117" s="143">
        <v>12.7</v>
      </c>
      <c r="C117" s="39">
        <v>10.3</v>
      </c>
      <c r="D117" s="152">
        <v>20.3</v>
      </c>
      <c r="E117" s="131">
        <v>5.5</v>
      </c>
      <c r="F117" s="109">
        <f t="shared" si="11"/>
        <v>12.9</v>
      </c>
      <c r="G117" s="109">
        <f t="shared" si="17"/>
        <v>72.24626428461211</v>
      </c>
      <c r="H117" s="103">
        <f t="shared" si="12"/>
        <v>7.837608726479512</v>
      </c>
      <c r="I117" s="130">
        <v>1.7</v>
      </c>
      <c r="J117" s="118">
        <v>1</v>
      </c>
      <c r="K117" s="118" t="s">
        <v>397</v>
      </c>
      <c r="L117" s="118">
        <v>3</v>
      </c>
      <c r="M117" s="118">
        <v>1.8</v>
      </c>
      <c r="N117" s="152">
        <v>14.2</v>
      </c>
      <c r="O117" s="118" t="s">
        <v>397</v>
      </c>
      <c r="P117" s="152">
        <v>0</v>
      </c>
      <c r="Q117" s="118">
        <v>0</v>
      </c>
      <c r="R117" s="118"/>
      <c r="S117" s="118">
        <v>1014</v>
      </c>
      <c r="T117" s="137" t="s">
        <v>127</v>
      </c>
      <c r="U117" s="117"/>
      <c r="V117" s="117"/>
      <c r="X117" s="85">
        <v>12.6</v>
      </c>
      <c r="Y117" s="85">
        <v>4.1</v>
      </c>
      <c r="AH117" s="89">
        <f t="shared" si="13"/>
        <v>14.678391653320906</v>
      </c>
      <c r="AI117" s="89">
        <f t="shared" si="14"/>
        <v>12.522189626588666</v>
      </c>
      <c r="AJ117" s="89">
        <f t="shared" si="15"/>
        <v>10.604589626588668</v>
      </c>
      <c r="AK117" s="89">
        <f t="shared" si="16"/>
        <v>7.837608726479512</v>
      </c>
    </row>
    <row r="118" spans="1:37" ht="11.25">
      <c r="A118" s="28">
        <v>40653</v>
      </c>
      <c r="B118" s="143">
        <v>13.3</v>
      </c>
      <c r="C118" s="39">
        <v>10.3</v>
      </c>
      <c r="D118" s="255">
        <v>21.3</v>
      </c>
      <c r="E118" s="131">
        <v>4.4</v>
      </c>
      <c r="F118" s="109">
        <f t="shared" si="11"/>
        <v>12.850000000000001</v>
      </c>
      <c r="G118" s="109">
        <f t="shared" si="17"/>
        <v>66.32545726059351</v>
      </c>
      <c r="H118" s="103">
        <f t="shared" si="12"/>
        <v>7.160912834528953</v>
      </c>
      <c r="I118" s="130">
        <v>1.2</v>
      </c>
      <c r="J118" s="118">
        <v>2</v>
      </c>
      <c r="K118" s="118" t="s">
        <v>397</v>
      </c>
      <c r="L118" s="118">
        <v>3</v>
      </c>
      <c r="M118" s="118">
        <v>1.6</v>
      </c>
      <c r="N118" s="152">
        <v>14.2</v>
      </c>
      <c r="O118" s="118" t="s">
        <v>398</v>
      </c>
      <c r="P118" s="152">
        <v>0</v>
      </c>
      <c r="Q118" s="118">
        <v>0</v>
      </c>
      <c r="R118" s="118"/>
      <c r="S118" s="118">
        <v>1017</v>
      </c>
      <c r="T118" s="137" t="s">
        <v>21</v>
      </c>
      <c r="U118" s="117"/>
      <c r="V118" s="117"/>
      <c r="X118" s="85">
        <v>12.7</v>
      </c>
      <c r="Y118" s="85">
        <v>4.1</v>
      </c>
      <c r="AH118" s="89">
        <f t="shared" si="13"/>
        <v>15.265917559839318</v>
      </c>
      <c r="AI118" s="89">
        <f t="shared" si="14"/>
        <v>12.522189626588666</v>
      </c>
      <c r="AJ118" s="89">
        <f t="shared" si="15"/>
        <v>10.125189626588666</v>
      </c>
      <c r="AK118" s="89">
        <f t="shared" si="16"/>
        <v>7.160912834528953</v>
      </c>
    </row>
    <row r="119" spans="1:37" ht="11.25">
      <c r="A119" s="28">
        <v>40654</v>
      </c>
      <c r="B119" s="143">
        <v>13.4</v>
      </c>
      <c r="C119" s="39">
        <v>11.2</v>
      </c>
      <c r="D119" s="255">
        <v>21.9</v>
      </c>
      <c r="E119" s="131">
        <v>8</v>
      </c>
      <c r="F119" s="109">
        <f t="shared" si="11"/>
        <v>14.95</v>
      </c>
      <c r="G119" s="109">
        <f t="shared" si="17"/>
        <v>75.08778331937943</v>
      </c>
      <c r="H119" s="103">
        <f t="shared" si="12"/>
        <v>9.08104625885163</v>
      </c>
      <c r="I119" s="130">
        <v>5.1</v>
      </c>
      <c r="J119" s="118">
        <v>0</v>
      </c>
      <c r="K119" s="118" t="s">
        <v>397</v>
      </c>
      <c r="L119" s="118">
        <v>3</v>
      </c>
      <c r="M119" s="118">
        <v>3.9</v>
      </c>
      <c r="N119" s="152">
        <v>17</v>
      </c>
      <c r="O119" s="118" t="s">
        <v>397</v>
      </c>
      <c r="P119" s="152">
        <v>0</v>
      </c>
      <c r="Q119" s="118">
        <v>0</v>
      </c>
      <c r="R119" s="118"/>
      <c r="S119" s="118">
        <v>1015</v>
      </c>
      <c r="T119" s="137" t="s">
        <v>216</v>
      </c>
      <c r="U119" s="117"/>
      <c r="V119" s="117"/>
      <c r="X119" s="85">
        <v>13.1</v>
      </c>
      <c r="Y119" s="85">
        <v>4.5</v>
      </c>
      <c r="AH119" s="89">
        <f t="shared" si="13"/>
        <v>15.365821170728879</v>
      </c>
      <c r="AI119" s="89">
        <f t="shared" si="14"/>
        <v>13.295654505920231</v>
      </c>
      <c r="AJ119" s="89">
        <f t="shared" si="15"/>
        <v>11.53785450592023</v>
      </c>
      <c r="AK119" s="89">
        <f t="shared" si="16"/>
        <v>9.08104625885163</v>
      </c>
    </row>
    <row r="120" spans="1:37" ht="11.25">
      <c r="A120" s="28">
        <v>40655</v>
      </c>
      <c r="B120" s="143">
        <v>14.4</v>
      </c>
      <c r="C120" s="39">
        <v>11.6</v>
      </c>
      <c r="D120" s="255">
        <v>24.2</v>
      </c>
      <c r="E120" s="131">
        <v>7.9</v>
      </c>
      <c r="F120" s="109">
        <f t="shared" si="11"/>
        <v>16.05</v>
      </c>
      <c r="G120" s="109">
        <f t="shared" si="17"/>
        <v>69.61988225248277</v>
      </c>
      <c r="H120" s="103">
        <f t="shared" si="12"/>
        <v>8.923178653922827</v>
      </c>
      <c r="I120" s="130">
        <v>4.5</v>
      </c>
      <c r="J120" s="118">
        <v>0</v>
      </c>
      <c r="K120" s="118" t="s">
        <v>397</v>
      </c>
      <c r="L120" s="118">
        <v>4</v>
      </c>
      <c r="M120" s="118">
        <v>3.1</v>
      </c>
      <c r="N120" s="152">
        <v>20.4</v>
      </c>
      <c r="O120" s="118" t="s">
        <v>133</v>
      </c>
      <c r="P120" s="152">
        <v>0</v>
      </c>
      <c r="Q120" s="118">
        <v>0</v>
      </c>
      <c r="R120" s="118"/>
      <c r="S120" s="118">
        <v>1009</v>
      </c>
      <c r="T120" s="137" t="s">
        <v>232</v>
      </c>
      <c r="U120" s="117"/>
      <c r="V120" s="117"/>
      <c r="X120" s="85">
        <v>13.1</v>
      </c>
      <c r="Y120" s="85">
        <v>4.7</v>
      </c>
      <c r="AH120" s="89">
        <f t="shared" si="13"/>
        <v>16.39688756623579</v>
      </c>
      <c r="AI120" s="89">
        <f t="shared" si="14"/>
        <v>13.652693816685344</v>
      </c>
      <c r="AJ120" s="89">
        <f t="shared" si="15"/>
        <v>11.415493816685345</v>
      </c>
      <c r="AK120" s="89">
        <f t="shared" si="16"/>
        <v>8.923178653922827</v>
      </c>
    </row>
    <row r="121" spans="1:37" ht="11.25">
      <c r="A121" s="28">
        <v>40656</v>
      </c>
      <c r="B121" s="143">
        <v>13.9</v>
      </c>
      <c r="C121" s="39">
        <v>12.4</v>
      </c>
      <c r="D121" s="256">
        <v>25.5</v>
      </c>
      <c r="E121" s="131">
        <v>7.4</v>
      </c>
      <c r="F121" s="109">
        <f t="shared" si="11"/>
        <v>16.45</v>
      </c>
      <c r="G121" s="109">
        <f t="shared" si="17"/>
        <v>83.11483576573654</v>
      </c>
      <c r="H121" s="103">
        <f t="shared" si="12"/>
        <v>11.083989510916702</v>
      </c>
      <c r="I121" s="130">
        <v>4.4</v>
      </c>
      <c r="J121" s="118">
        <v>3</v>
      </c>
      <c r="K121" s="118" t="s">
        <v>396</v>
      </c>
      <c r="L121" s="118">
        <v>2</v>
      </c>
      <c r="M121" s="118">
        <v>2.9</v>
      </c>
      <c r="N121" s="152">
        <v>20.4</v>
      </c>
      <c r="O121" s="118" t="s">
        <v>487</v>
      </c>
      <c r="P121" s="152">
        <v>0</v>
      </c>
      <c r="Q121" s="118">
        <v>0</v>
      </c>
      <c r="R121" s="118"/>
      <c r="S121" s="118">
        <v>1013</v>
      </c>
      <c r="T121" s="137" t="s">
        <v>415</v>
      </c>
      <c r="U121" s="117"/>
      <c r="V121" s="117"/>
      <c r="X121" s="85">
        <v>13</v>
      </c>
      <c r="Y121" s="85">
        <v>4.8</v>
      </c>
      <c r="AH121" s="89">
        <f t="shared" si="13"/>
        <v>15.87400375938533</v>
      </c>
      <c r="AI121" s="89">
        <f t="shared" si="14"/>
        <v>14.392152154059962</v>
      </c>
      <c r="AJ121" s="89">
        <f t="shared" si="15"/>
        <v>13.193652154059961</v>
      </c>
      <c r="AK121" s="89">
        <f t="shared" si="16"/>
        <v>11.083989510916702</v>
      </c>
    </row>
    <row r="122" spans="1:37" ht="11.25">
      <c r="A122" s="28">
        <v>40657</v>
      </c>
      <c r="B122" s="143">
        <v>13.7</v>
      </c>
      <c r="C122" s="39">
        <v>12.5</v>
      </c>
      <c r="D122" s="257">
        <v>17.2</v>
      </c>
      <c r="E122" s="131">
        <v>8.8</v>
      </c>
      <c r="F122" s="109">
        <f t="shared" si="11"/>
        <v>13</v>
      </c>
      <c r="G122" s="109">
        <f t="shared" si="17"/>
        <v>86.33752584450785</v>
      </c>
      <c r="H122" s="103">
        <f t="shared" si="12"/>
        <v>11.461599390663245</v>
      </c>
      <c r="I122" s="130">
        <v>6</v>
      </c>
      <c r="J122" s="118">
        <v>8</v>
      </c>
      <c r="K122" s="118" t="s">
        <v>450</v>
      </c>
      <c r="L122" s="118">
        <v>3</v>
      </c>
      <c r="M122" s="118">
        <v>1.1</v>
      </c>
      <c r="N122" s="152">
        <v>16.3</v>
      </c>
      <c r="O122" s="118" t="s">
        <v>396</v>
      </c>
      <c r="P122" s="152">
        <v>0</v>
      </c>
      <c r="Q122" s="118">
        <v>0</v>
      </c>
      <c r="R122" s="118"/>
      <c r="S122" s="118">
        <v>1020</v>
      </c>
      <c r="T122" s="137" t="s">
        <v>229</v>
      </c>
      <c r="U122" s="117"/>
      <c r="V122" s="117"/>
      <c r="X122" s="85">
        <v>13.1</v>
      </c>
      <c r="Y122" s="85">
        <v>4.7</v>
      </c>
      <c r="AH122" s="89">
        <f t="shared" si="13"/>
        <v>15.668986535529427</v>
      </c>
      <c r="AI122" s="89">
        <f t="shared" si="14"/>
        <v>14.487015299685174</v>
      </c>
      <c r="AJ122" s="89">
        <f t="shared" si="15"/>
        <v>13.528215299685174</v>
      </c>
      <c r="AK122" s="89">
        <f t="shared" si="16"/>
        <v>11.461599390663245</v>
      </c>
    </row>
    <row r="123" spans="1:37" ht="11.25">
      <c r="A123" s="28">
        <v>40658</v>
      </c>
      <c r="B123" s="143">
        <v>15.5</v>
      </c>
      <c r="C123" s="39">
        <v>13</v>
      </c>
      <c r="D123" s="257">
        <v>19.7</v>
      </c>
      <c r="E123" s="131">
        <v>7.7</v>
      </c>
      <c r="F123" s="109">
        <f t="shared" si="11"/>
        <v>13.7</v>
      </c>
      <c r="G123" s="109">
        <f t="shared" si="17"/>
        <v>73.70202376187552</v>
      </c>
      <c r="H123" s="103">
        <f t="shared" si="12"/>
        <v>10.829294189461264</v>
      </c>
      <c r="I123" s="130">
        <v>4</v>
      </c>
      <c r="J123" s="118">
        <v>1</v>
      </c>
      <c r="K123" s="118" t="s">
        <v>396</v>
      </c>
      <c r="L123" s="118">
        <v>2</v>
      </c>
      <c r="M123" s="118">
        <v>1.4</v>
      </c>
      <c r="N123" s="152">
        <v>20.4</v>
      </c>
      <c r="O123" s="118" t="s">
        <v>398</v>
      </c>
      <c r="P123" s="152">
        <v>0</v>
      </c>
      <c r="Q123" s="118">
        <v>0</v>
      </c>
      <c r="R123" s="118"/>
      <c r="S123" s="118">
        <v>1026</v>
      </c>
      <c r="T123" s="137" t="s">
        <v>509</v>
      </c>
      <c r="U123" s="117"/>
      <c r="V123" s="117"/>
      <c r="X123" s="85">
        <v>13</v>
      </c>
      <c r="Y123" s="85">
        <v>4.9</v>
      </c>
      <c r="AH123" s="89">
        <f t="shared" si="13"/>
        <v>17.600767877026804</v>
      </c>
      <c r="AI123" s="89">
        <f t="shared" si="14"/>
        <v>14.96962212299885</v>
      </c>
      <c r="AJ123" s="89">
        <f t="shared" si="15"/>
        <v>12.972122122998849</v>
      </c>
      <c r="AK123" s="89">
        <f t="shared" si="16"/>
        <v>10.829294189461264</v>
      </c>
    </row>
    <row r="124" spans="1:37" ht="11.25">
      <c r="A124" s="28">
        <v>40659</v>
      </c>
      <c r="B124" s="143">
        <v>11.3</v>
      </c>
      <c r="C124" s="39">
        <v>8.5</v>
      </c>
      <c r="D124" s="152">
        <v>15.5</v>
      </c>
      <c r="E124" s="131">
        <v>7</v>
      </c>
      <c r="F124" s="109">
        <f t="shared" si="11"/>
        <v>11.25</v>
      </c>
      <c r="G124" s="109">
        <f t="shared" si="17"/>
        <v>66.1672456675391</v>
      </c>
      <c r="H124" s="103">
        <f t="shared" si="12"/>
        <v>5.222393986343191</v>
      </c>
      <c r="I124" s="130">
        <v>3.2</v>
      </c>
      <c r="J124" s="118">
        <v>8</v>
      </c>
      <c r="K124" s="118" t="s">
        <v>397</v>
      </c>
      <c r="L124" s="208">
        <v>4</v>
      </c>
      <c r="M124" s="118">
        <v>2.6</v>
      </c>
      <c r="N124" s="152">
        <v>19.7</v>
      </c>
      <c r="O124" s="118" t="s">
        <v>397</v>
      </c>
      <c r="P124" s="152">
        <v>0</v>
      </c>
      <c r="Q124" s="118">
        <v>0</v>
      </c>
      <c r="R124" s="118"/>
      <c r="S124" s="118">
        <v>1029</v>
      </c>
      <c r="T124" s="137" t="s">
        <v>255</v>
      </c>
      <c r="U124" s="117"/>
      <c r="V124" s="117"/>
      <c r="X124" s="85">
        <v>13.1</v>
      </c>
      <c r="Y124" s="85">
        <v>4.7</v>
      </c>
      <c r="AH124" s="89">
        <f t="shared" si="13"/>
        <v>13.384135570301822</v>
      </c>
      <c r="AI124" s="89">
        <f t="shared" si="14"/>
        <v>11.093113863278093</v>
      </c>
      <c r="AJ124" s="89">
        <f t="shared" si="15"/>
        <v>8.855913863278094</v>
      </c>
      <c r="AK124" s="89">
        <f t="shared" si="16"/>
        <v>5.222393986343191</v>
      </c>
    </row>
    <row r="125" spans="1:37" ht="11.25">
      <c r="A125" s="28">
        <v>40660</v>
      </c>
      <c r="B125" s="143">
        <v>10.4</v>
      </c>
      <c r="C125" s="39">
        <v>7.7</v>
      </c>
      <c r="D125" s="152">
        <v>15.2</v>
      </c>
      <c r="E125" s="131">
        <v>7.9</v>
      </c>
      <c r="F125" s="109">
        <f t="shared" si="11"/>
        <v>11.55</v>
      </c>
      <c r="G125" s="109">
        <f t="shared" si="17"/>
        <v>66.22345239427126</v>
      </c>
      <c r="H125" s="103">
        <f t="shared" si="12"/>
        <v>4.377602317966002</v>
      </c>
      <c r="I125" s="130">
        <v>5.8</v>
      </c>
      <c r="J125" s="118">
        <v>8</v>
      </c>
      <c r="K125" s="118" t="s">
        <v>397</v>
      </c>
      <c r="L125" s="118">
        <v>3</v>
      </c>
      <c r="M125" s="118">
        <v>2.7</v>
      </c>
      <c r="N125" s="152">
        <v>19.8</v>
      </c>
      <c r="O125" s="118" t="s">
        <v>133</v>
      </c>
      <c r="P125" s="152">
        <v>0</v>
      </c>
      <c r="Q125" s="118">
        <v>0</v>
      </c>
      <c r="R125" s="316" t="s">
        <v>295</v>
      </c>
      <c r="S125" s="118">
        <v>1029</v>
      </c>
      <c r="T125" s="137" t="s">
        <v>468</v>
      </c>
      <c r="U125" s="117"/>
      <c r="V125" s="117"/>
      <c r="X125" s="85">
        <v>13</v>
      </c>
      <c r="Y125" s="85">
        <v>4.8</v>
      </c>
      <c r="AH125" s="89">
        <f t="shared" si="13"/>
        <v>12.606128038469452</v>
      </c>
      <c r="AI125" s="89">
        <f t="shared" si="14"/>
        <v>10.5055132003167</v>
      </c>
      <c r="AJ125" s="89">
        <f t="shared" si="15"/>
        <v>8.3482132003167</v>
      </c>
      <c r="AK125" s="89">
        <f t="shared" si="16"/>
        <v>4.377602317966002</v>
      </c>
    </row>
    <row r="126" spans="1:37" ht="11.25">
      <c r="A126" s="28">
        <v>40661</v>
      </c>
      <c r="B126" s="143">
        <v>9.5</v>
      </c>
      <c r="C126" s="39">
        <v>7.3</v>
      </c>
      <c r="D126" s="152">
        <v>15.7</v>
      </c>
      <c r="E126" s="131">
        <v>1.9</v>
      </c>
      <c r="F126" s="109">
        <f t="shared" si="11"/>
        <v>8.799999999999999</v>
      </c>
      <c r="G126" s="109">
        <f t="shared" si="17"/>
        <v>71.31947113459192</v>
      </c>
      <c r="H126" s="103">
        <f t="shared" si="12"/>
        <v>4.574745055629833</v>
      </c>
      <c r="I126" s="130">
        <v>-2.4</v>
      </c>
      <c r="J126" s="118">
        <v>3</v>
      </c>
      <c r="K126" s="118" t="s">
        <v>397</v>
      </c>
      <c r="L126" s="118">
        <v>3</v>
      </c>
      <c r="M126" s="118">
        <v>1.7</v>
      </c>
      <c r="N126" s="152">
        <v>17.7</v>
      </c>
      <c r="O126" s="118" t="s">
        <v>133</v>
      </c>
      <c r="P126" s="152">
        <v>0</v>
      </c>
      <c r="Q126" s="118">
        <v>0</v>
      </c>
      <c r="R126" s="118"/>
      <c r="S126" s="118">
        <v>1024</v>
      </c>
      <c r="T126" s="137" t="s">
        <v>454</v>
      </c>
      <c r="U126" s="117"/>
      <c r="V126" s="117"/>
      <c r="X126" s="85">
        <v>13</v>
      </c>
      <c r="Y126" s="85">
        <v>4.9</v>
      </c>
      <c r="AH126" s="89">
        <f t="shared" si="13"/>
        <v>11.868195956166188</v>
      </c>
      <c r="AI126" s="89">
        <f t="shared" si="14"/>
        <v>10.22213458915475</v>
      </c>
      <c r="AJ126" s="89">
        <f t="shared" si="15"/>
        <v>8.46433458915475</v>
      </c>
      <c r="AK126" s="89">
        <f t="shared" si="16"/>
        <v>4.574745055629833</v>
      </c>
    </row>
    <row r="127" spans="1:37" ht="11.25">
      <c r="A127" s="28">
        <v>40662</v>
      </c>
      <c r="B127" s="143">
        <v>10.8</v>
      </c>
      <c r="C127" s="39">
        <v>9.5</v>
      </c>
      <c r="D127" s="152">
        <v>17.6</v>
      </c>
      <c r="E127" s="131">
        <v>7.9</v>
      </c>
      <c r="F127" s="109">
        <f t="shared" si="11"/>
        <v>12.75</v>
      </c>
      <c r="G127" s="109">
        <f t="shared" si="17"/>
        <v>83.6457748693833</v>
      </c>
      <c r="H127" s="103">
        <f t="shared" si="12"/>
        <v>8.145827858907996</v>
      </c>
      <c r="I127" s="130">
        <v>8.8</v>
      </c>
      <c r="J127" s="118">
        <v>8</v>
      </c>
      <c r="K127" s="118" t="s">
        <v>397</v>
      </c>
      <c r="L127" s="118">
        <v>4</v>
      </c>
      <c r="M127" s="118">
        <v>3.4</v>
      </c>
      <c r="N127" s="152">
        <v>22.5</v>
      </c>
      <c r="O127" s="118" t="s">
        <v>397</v>
      </c>
      <c r="P127" s="152">
        <v>0</v>
      </c>
      <c r="Q127" s="118">
        <v>0</v>
      </c>
      <c r="R127" s="118"/>
      <c r="S127" s="118">
        <v>1016</v>
      </c>
      <c r="T127" s="137" t="s">
        <v>111</v>
      </c>
      <c r="U127" s="117"/>
      <c r="V127" s="117"/>
      <c r="X127" s="85">
        <v>13.1</v>
      </c>
      <c r="Y127" s="85">
        <v>4.7</v>
      </c>
      <c r="AH127" s="89">
        <f t="shared" si="13"/>
        <v>12.946853529753223</v>
      </c>
      <c r="AI127" s="89">
        <f t="shared" si="14"/>
        <v>11.868195956166188</v>
      </c>
      <c r="AJ127" s="89">
        <f t="shared" si="15"/>
        <v>10.829495956166188</v>
      </c>
      <c r="AK127" s="89">
        <f t="shared" si="16"/>
        <v>8.145827858907996</v>
      </c>
    </row>
    <row r="128" spans="1:37" ht="12" thickBot="1">
      <c r="A128" s="162">
        <v>40663</v>
      </c>
      <c r="B128" s="217">
        <v>12.5</v>
      </c>
      <c r="C128" s="218">
        <v>10</v>
      </c>
      <c r="D128" s="171">
        <v>17.7</v>
      </c>
      <c r="E128" s="219">
        <v>7.8</v>
      </c>
      <c r="F128" s="166">
        <f t="shared" si="11"/>
        <v>12.75</v>
      </c>
      <c r="G128" s="166">
        <f t="shared" si="17"/>
        <v>70.93122768705216</v>
      </c>
      <c r="H128" s="167">
        <f t="shared" si="12"/>
        <v>7.376520025528463</v>
      </c>
      <c r="I128" s="220">
        <v>7.2</v>
      </c>
      <c r="J128" s="169">
        <v>1</v>
      </c>
      <c r="K128" s="169" t="s">
        <v>397</v>
      </c>
      <c r="L128" s="169">
        <v>6</v>
      </c>
      <c r="M128" s="169">
        <v>6.9</v>
      </c>
      <c r="N128" s="171">
        <v>27.7</v>
      </c>
      <c r="O128" s="169" t="s">
        <v>398</v>
      </c>
      <c r="P128" s="171">
        <v>0</v>
      </c>
      <c r="Q128" s="169">
        <v>0</v>
      </c>
      <c r="R128" s="169"/>
      <c r="S128" s="169">
        <v>1013</v>
      </c>
      <c r="T128" s="174" t="s">
        <v>332</v>
      </c>
      <c r="U128" s="170"/>
      <c r="V128" s="170"/>
      <c r="X128" s="85">
        <v>13.6</v>
      </c>
      <c r="Y128" s="85">
        <v>4.9</v>
      </c>
      <c r="AH128" s="89">
        <f t="shared" si="13"/>
        <v>14.487015299685174</v>
      </c>
      <c r="AI128" s="89">
        <f t="shared" si="14"/>
        <v>12.273317807277772</v>
      </c>
      <c r="AJ128" s="89">
        <f t="shared" si="15"/>
        <v>10.275817807277772</v>
      </c>
      <c r="AK128" s="89">
        <f t="shared" si="16"/>
        <v>7.376520025528463</v>
      </c>
    </row>
    <row r="129" spans="1:37" s="252" customFormat="1" ht="12" thickBot="1">
      <c r="A129" s="243">
        <v>40664</v>
      </c>
      <c r="B129" s="244">
        <v>13.5</v>
      </c>
      <c r="C129" s="245">
        <v>9.9</v>
      </c>
      <c r="D129" s="246">
        <v>17.3</v>
      </c>
      <c r="E129" s="247">
        <v>6.4</v>
      </c>
      <c r="F129" s="229">
        <f t="shared" si="11"/>
        <v>11.850000000000001</v>
      </c>
      <c r="G129" s="229">
        <f t="shared" si="17"/>
        <v>60.227296020977676</v>
      </c>
      <c r="H129" s="230">
        <f t="shared" si="12"/>
        <v>5.95016375627454</v>
      </c>
      <c r="I129" s="248">
        <v>4.9</v>
      </c>
      <c r="J129" s="249">
        <v>1</v>
      </c>
      <c r="K129" s="249" t="s">
        <v>397</v>
      </c>
      <c r="L129" s="259" t="s">
        <v>380</v>
      </c>
      <c r="M129" s="249">
        <v>11</v>
      </c>
      <c r="N129" s="246">
        <v>40.5</v>
      </c>
      <c r="O129" s="249" t="s">
        <v>397</v>
      </c>
      <c r="P129" s="246">
        <v>0</v>
      </c>
      <c r="Q129" s="262"/>
      <c r="R129" s="249"/>
      <c r="S129" s="249">
        <v>1013</v>
      </c>
      <c r="T129" s="251" t="s">
        <v>110</v>
      </c>
      <c r="U129" s="250"/>
      <c r="V129" s="250"/>
      <c r="X129" s="253">
        <v>13.7</v>
      </c>
      <c r="Y129" s="253">
        <v>5.1</v>
      </c>
      <c r="AH129" s="252">
        <f t="shared" si="13"/>
        <v>15.4662986641253</v>
      </c>
      <c r="AI129" s="252">
        <f t="shared" si="14"/>
        <v>12.191333479931261</v>
      </c>
      <c r="AJ129" s="252">
        <f t="shared" si="15"/>
        <v>9.31493347993126</v>
      </c>
      <c r="AK129" s="252">
        <f t="shared" si="16"/>
        <v>5.95016375627454</v>
      </c>
    </row>
    <row r="130" spans="1:37" ht="11.25">
      <c r="A130" s="175">
        <v>40665</v>
      </c>
      <c r="B130" s="176">
        <v>12.8</v>
      </c>
      <c r="C130" s="177">
        <v>9.9</v>
      </c>
      <c r="D130" s="181">
        <v>14.8</v>
      </c>
      <c r="E130" s="178">
        <v>5.5</v>
      </c>
      <c r="F130" s="109">
        <f t="shared" si="11"/>
        <v>10.15</v>
      </c>
      <c r="G130" s="109">
        <f t="shared" si="17"/>
        <v>66.83108924035376</v>
      </c>
      <c r="H130" s="103">
        <f t="shared" si="12"/>
        <v>6.795336377600119</v>
      </c>
      <c r="I130" s="179">
        <v>2.5</v>
      </c>
      <c r="J130" s="180">
        <v>1</v>
      </c>
      <c r="K130" s="180" t="s">
        <v>397</v>
      </c>
      <c r="L130" s="180">
        <v>6</v>
      </c>
      <c r="M130" s="180">
        <v>11.1</v>
      </c>
      <c r="N130" s="181">
        <v>38.1</v>
      </c>
      <c r="O130" s="180" t="s">
        <v>398</v>
      </c>
      <c r="P130" s="181">
        <v>0</v>
      </c>
      <c r="Q130" s="263"/>
      <c r="R130" s="180"/>
      <c r="S130" s="180">
        <v>1015</v>
      </c>
      <c r="T130" s="224" t="s">
        <v>109</v>
      </c>
      <c r="U130" s="223"/>
      <c r="V130" s="223"/>
      <c r="X130" s="85">
        <v>14</v>
      </c>
      <c r="Y130" s="85">
        <v>5.1</v>
      </c>
      <c r="AH130" s="89">
        <f t="shared" si="13"/>
        <v>14.77491028826301</v>
      </c>
      <c r="AI130" s="89">
        <f t="shared" si="14"/>
        <v>12.191333479931261</v>
      </c>
      <c r="AJ130" s="89">
        <f t="shared" si="15"/>
        <v>9.874233479931261</v>
      </c>
      <c r="AK130" s="89">
        <f t="shared" si="16"/>
        <v>6.795336377600119</v>
      </c>
    </row>
    <row r="131" spans="1:37" ht="11.25">
      <c r="A131" s="28">
        <v>40666</v>
      </c>
      <c r="B131" s="143">
        <v>10.8</v>
      </c>
      <c r="C131" s="39">
        <v>9</v>
      </c>
      <c r="D131" s="152">
        <v>15.8</v>
      </c>
      <c r="E131" s="258">
        <v>1.6</v>
      </c>
      <c r="F131" s="109">
        <f t="shared" si="11"/>
        <v>8.700000000000001</v>
      </c>
      <c r="G131" s="109">
        <f t="shared" si="17"/>
        <v>77.52225909091138</v>
      </c>
      <c r="H131" s="103">
        <f t="shared" si="12"/>
        <v>7.032918309225967</v>
      </c>
      <c r="I131" s="130">
        <v>-1.8</v>
      </c>
      <c r="J131" s="118">
        <v>3</v>
      </c>
      <c r="K131" s="118" t="s">
        <v>133</v>
      </c>
      <c r="L131" s="208" t="s">
        <v>136</v>
      </c>
      <c r="M131" s="118">
        <v>8</v>
      </c>
      <c r="N131" s="152">
        <v>29.8</v>
      </c>
      <c r="O131" s="118" t="s">
        <v>397</v>
      </c>
      <c r="P131" s="152">
        <v>0</v>
      </c>
      <c r="Q131" s="264"/>
      <c r="R131" s="118"/>
      <c r="S131" s="118">
        <v>1019</v>
      </c>
      <c r="T131" s="137" t="s">
        <v>426</v>
      </c>
      <c r="U131" s="117"/>
      <c r="V131" s="117"/>
      <c r="X131" s="85">
        <v>14</v>
      </c>
      <c r="Y131" s="85">
        <v>5.4</v>
      </c>
      <c r="AH131" s="89">
        <f t="shared" si="13"/>
        <v>12.946853529753223</v>
      </c>
      <c r="AI131" s="89">
        <f t="shared" si="14"/>
        <v>11.474893337456098</v>
      </c>
      <c r="AJ131" s="89">
        <f t="shared" si="15"/>
        <v>10.036693337456098</v>
      </c>
      <c r="AK131" s="89">
        <f t="shared" si="16"/>
        <v>7.032918309225967</v>
      </c>
    </row>
    <row r="132" spans="1:37" ht="11.25">
      <c r="A132" s="28">
        <v>40667</v>
      </c>
      <c r="B132" s="143">
        <v>11</v>
      </c>
      <c r="C132" s="39">
        <v>8.5</v>
      </c>
      <c r="D132" s="152">
        <v>17.7</v>
      </c>
      <c r="E132" s="265">
        <v>-0.5</v>
      </c>
      <c r="F132" s="109">
        <f t="shared" si="11"/>
        <v>8.6</v>
      </c>
      <c r="G132" s="109">
        <f t="shared" si="17"/>
        <v>69.32508627679825</v>
      </c>
      <c r="H132" s="103">
        <f t="shared" si="12"/>
        <v>5.606479737996102</v>
      </c>
      <c r="I132" s="130">
        <v>-3.8</v>
      </c>
      <c r="J132" s="118">
        <v>3</v>
      </c>
      <c r="K132" s="118" t="s">
        <v>398</v>
      </c>
      <c r="L132" s="118">
        <v>4</v>
      </c>
      <c r="M132" s="118">
        <v>7.6</v>
      </c>
      <c r="N132" s="152">
        <v>29.8</v>
      </c>
      <c r="O132" s="118" t="s">
        <v>133</v>
      </c>
      <c r="P132" s="152">
        <v>0</v>
      </c>
      <c r="Q132" s="264"/>
      <c r="R132" s="118"/>
      <c r="S132" s="118">
        <v>1023</v>
      </c>
      <c r="T132" s="137" t="s">
        <v>313</v>
      </c>
      <c r="U132" s="117"/>
      <c r="V132" s="117"/>
      <c r="X132" s="85">
        <v>14.5</v>
      </c>
      <c r="Y132" s="85">
        <v>5.3</v>
      </c>
      <c r="AH132" s="89">
        <f t="shared" si="13"/>
        <v>13.120234466007751</v>
      </c>
      <c r="AI132" s="89">
        <f t="shared" si="14"/>
        <v>11.093113863278093</v>
      </c>
      <c r="AJ132" s="89">
        <f t="shared" si="15"/>
        <v>9.095613863278093</v>
      </c>
      <c r="AK132" s="89">
        <f t="shared" si="16"/>
        <v>5.606479737996102</v>
      </c>
    </row>
    <row r="133" spans="1:37" ht="11.25">
      <c r="A133" s="28">
        <v>40668</v>
      </c>
      <c r="B133" s="143">
        <v>13.5</v>
      </c>
      <c r="C133" s="39">
        <v>9</v>
      </c>
      <c r="D133" s="152">
        <v>19.7</v>
      </c>
      <c r="E133" s="131">
        <v>6.9</v>
      </c>
      <c r="F133" s="109">
        <f t="shared" si="11"/>
        <v>13.3</v>
      </c>
      <c r="G133" s="109">
        <f t="shared" si="17"/>
        <v>50.94556563641608</v>
      </c>
      <c r="H133" s="103">
        <f t="shared" si="12"/>
        <v>3.5562154703713182</v>
      </c>
      <c r="I133" s="130">
        <v>5.9</v>
      </c>
      <c r="J133" s="118">
        <v>8</v>
      </c>
      <c r="K133" s="118" t="s">
        <v>398</v>
      </c>
      <c r="L133" s="118">
        <v>3</v>
      </c>
      <c r="M133" s="118">
        <v>6.4</v>
      </c>
      <c r="N133" s="152">
        <v>23.2</v>
      </c>
      <c r="O133" s="118" t="s">
        <v>507</v>
      </c>
      <c r="P133" s="152">
        <v>0</v>
      </c>
      <c r="Q133" s="264"/>
      <c r="R133" s="118"/>
      <c r="S133" s="118">
        <v>1019</v>
      </c>
      <c r="T133" s="137" t="s">
        <v>8</v>
      </c>
      <c r="U133" s="117"/>
      <c r="V133" s="117"/>
      <c r="X133" s="85">
        <v>14.4</v>
      </c>
      <c r="Y133" s="85">
        <v>5.6</v>
      </c>
      <c r="AH133" s="89">
        <f t="shared" si="13"/>
        <v>15.4662986641253</v>
      </c>
      <c r="AI133" s="89">
        <f t="shared" si="14"/>
        <v>11.474893337456098</v>
      </c>
      <c r="AJ133" s="89">
        <f t="shared" si="15"/>
        <v>7.879393337456098</v>
      </c>
      <c r="AK133" s="89">
        <f t="shared" si="16"/>
        <v>3.5562154703713182</v>
      </c>
    </row>
    <row r="134" spans="1:37" ht="12.75">
      <c r="A134" s="28">
        <v>40669</v>
      </c>
      <c r="B134" s="143">
        <v>14.5</v>
      </c>
      <c r="C134" s="39">
        <v>12</v>
      </c>
      <c r="D134" s="152">
        <v>22.7</v>
      </c>
      <c r="E134" s="131">
        <v>9.7</v>
      </c>
      <c r="F134" s="109">
        <f t="shared" si="11"/>
        <v>16.2</v>
      </c>
      <c r="G134" s="109">
        <f t="shared" si="17"/>
        <v>72.83795387849692</v>
      </c>
      <c r="H134" s="103">
        <f t="shared" si="12"/>
        <v>9.689880170799091</v>
      </c>
      <c r="I134" s="130">
        <v>8.5</v>
      </c>
      <c r="J134" s="118">
        <v>6</v>
      </c>
      <c r="K134" s="118" t="s">
        <v>404</v>
      </c>
      <c r="L134" s="118">
        <v>3</v>
      </c>
      <c r="M134" s="118">
        <v>7.1</v>
      </c>
      <c r="N134" s="152">
        <v>20.4</v>
      </c>
      <c r="O134" s="118" t="s">
        <v>483</v>
      </c>
      <c r="P134" s="152">
        <v>1.2</v>
      </c>
      <c r="Q134" s="264"/>
      <c r="R134" s="118"/>
      <c r="S134" s="118">
        <v>1014</v>
      </c>
      <c r="T134" s="156" t="s">
        <v>393</v>
      </c>
      <c r="U134" s="117"/>
      <c r="V134" s="117"/>
      <c r="X134" s="85">
        <v>14.8</v>
      </c>
      <c r="Y134" s="85">
        <v>5.7</v>
      </c>
      <c r="AH134" s="89">
        <f t="shared" si="13"/>
        <v>16.503260083520495</v>
      </c>
      <c r="AI134" s="89">
        <f t="shared" si="14"/>
        <v>14.01813696808305</v>
      </c>
      <c r="AJ134" s="89">
        <f t="shared" si="15"/>
        <v>12.02063696808305</v>
      </c>
      <c r="AK134" s="89">
        <f t="shared" si="16"/>
        <v>9.689880170799091</v>
      </c>
    </row>
    <row r="135" spans="1:37" ht="11.25">
      <c r="A135" s="28">
        <v>40670</v>
      </c>
      <c r="B135" s="143">
        <v>14.6</v>
      </c>
      <c r="C135" s="39">
        <v>13.9</v>
      </c>
      <c r="D135" s="152">
        <v>20.4</v>
      </c>
      <c r="E135" s="131">
        <v>13.1</v>
      </c>
      <c r="F135" s="109">
        <f t="shared" si="11"/>
        <v>16.75</v>
      </c>
      <c r="G135" s="109">
        <f t="shared" si="17"/>
        <v>92.20038741598506</v>
      </c>
      <c r="H135" s="103">
        <f t="shared" si="12"/>
        <v>13.348904863243844</v>
      </c>
      <c r="I135" s="130">
        <v>11.4</v>
      </c>
      <c r="J135" s="118">
        <v>8</v>
      </c>
      <c r="K135" s="118" t="s">
        <v>404</v>
      </c>
      <c r="L135" s="118">
        <v>3</v>
      </c>
      <c r="M135" s="118">
        <v>8.9</v>
      </c>
      <c r="N135" s="152">
        <v>35.3</v>
      </c>
      <c r="O135" s="118" t="s">
        <v>398</v>
      </c>
      <c r="P135" s="152">
        <v>16.7</v>
      </c>
      <c r="Q135" s="264"/>
      <c r="R135" s="118"/>
      <c r="S135" s="118">
        <v>1012</v>
      </c>
      <c r="T135" s="137" t="s">
        <v>420</v>
      </c>
      <c r="U135" s="117"/>
      <c r="V135" s="117"/>
      <c r="X135" s="85">
        <v>14.8</v>
      </c>
      <c r="Y135" s="85">
        <v>5.9</v>
      </c>
      <c r="AH135" s="89">
        <f t="shared" si="13"/>
        <v>16.61023797035605</v>
      </c>
      <c r="AI135" s="89">
        <f t="shared" si="14"/>
        <v>15.87400375938533</v>
      </c>
      <c r="AJ135" s="89">
        <f t="shared" si="15"/>
        <v>15.314703759385331</v>
      </c>
      <c r="AK135" s="89">
        <f t="shared" si="16"/>
        <v>13.348904863243844</v>
      </c>
    </row>
    <row r="136" spans="1:37" ht="11.25">
      <c r="A136" s="28">
        <v>40671</v>
      </c>
      <c r="B136" s="143">
        <v>16.5</v>
      </c>
      <c r="C136" s="39">
        <v>14.5</v>
      </c>
      <c r="D136" s="152">
        <v>19.5</v>
      </c>
      <c r="E136" s="131">
        <v>13.9</v>
      </c>
      <c r="F136" s="109">
        <f t="shared" si="11"/>
        <v>16.7</v>
      </c>
      <c r="G136" s="109">
        <f t="shared" si="17"/>
        <v>79.44470400919445</v>
      </c>
      <c r="H136" s="103">
        <f t="shared" si="12"/>
        <v>12.934144179996235</v>
      </c>
      <c r="I136" s="130">
        <v>13.1</v>
      </c>
      <c r="J136" s="118">
        <v>5</v>
      </c>
      <c r="K136" s="118" t="s">
        <v>485</v>
      </c>
      <c r="L136" s="118">
        <v>5</v>
      </c>
      <c r="M136" s="118">
        <v>10.7</v>
      </c>
      <c r="N136" s="152">
        <v>31</v>
      </c>
      <c r="O136" s="118" t="s">
        <v>484</v>
      </c>
      <c r="P136" s="152">
        <v>0</v>
      </c>
      <c r="Q136" s="264"/>
      <c r="R136" s="118"/>
      <c r="S136" s="118">
        <v>1012</v>
      </c>
      <c r="T136" s="137" t="s">
        <v>88</v>
      </c>
      <c r="U136" s="117"/>
      <c r="V136" s="117"/>
      <c r="X136" s="85">
        <v>14.8</v>
      </c>
      <c r="Y136" s="85">
        <v>6.1</v>
      </c>
      <c r="AH136" s="89">
        <f t="shared" si="13"/>
        <v>18.76180453991678</v>
      </c>
      <c r="AI136" s="89">
        <f t="shared" si="14"/>
        <v>16.503260083520495</v>
      </c>
      <c r="AJ136" s="89">
        <f t="shared" si="15"/>
        <v>14.905260083520494</v>
      </c>
      <c r="AK136" s="89">
        <f t="shared" si="16"/>
        <v>12.934144179996235</v>
      </c>
    </row>
    <row r="137" spans="1:37" ht="11.25">
      <c r="A137" s="28">
        <v>40672</v>
      </c>
      <c r="B137" s="143">
        <v>16</v>
      </c>
      <c r="C137" s="39">
        <v>13</v>
      </c>
      <c r="D137" s="152">
        <v>19.7</v>
      </c>
      <c r="E137" s="131">
        <v>9.2</v>
      </c>
      <c r="F137" s="109">
        <f aca="true" t="shared" si="18" ref="F137:F200">AVERAGE(D137:E137)</f>
        <v>14.45</v>
      </c>
      <c r="G137" s="109">
        <f t="shared" si="17"/>
        <v>69.18238860767424</v>
      </c>
      <c r="H137" s="103">
        <f aca="true" t="shared" si="19" ref="H137:H200">AK137</f>
        <v>10.36015320420351</v>
      </c>
      <c r="I137" s="130">
        <v>4.8</v>
      </c>
      <c r="J137" s="118">
        <v>3</v>
      </c>
      <c r="K137" s="118" t="s">
        <v>404</v>
      </c>
      <c r="L137" s="118">
        <v>4</v>
      </c>
      <c r="M137" s="118">
        <v>8.4</v>
      </c>
      <c r="N137" s="152">
        <v>36</v>
      </c>
      <c r="O137" s="118" t="s">
        <v>483</v>
      </c>
      <c r="P137" s="152">
        <v>1.1</v>
      </c>
      <c r="Q137" s="264"/>
      <c r="R137" s="118"/>
      <c r="S137" s="118">
        <v>1020</v>
      </c>
      <c r="T137" s="137" t="s">
        <v>230</v>
      </c>
      <c r="U137" s="117"/>
      <c r="V137" s="117"/>
      <c r="X137" s="85">
        <v>14.8</v>
      </c>
      <c r="Y137" s="85">
        <v>6</v>
      </c>
      <c r="AH137" s="89">
        <f aca="true" t="shared" si="20" ref="AH137:AH200">6.107*EXP(17.38*(B137/(239+B137)))</f>
        <v>18.173154145192665</v>
      </c>
      <c r="AI137" s="89">
        <f aca="true" t="shared" si="21" ref="AI137:AI200">IF(W137&gt;=0,6.107*EXP(17.38*(C137/(239+C137))),6.107*EXP(22.44*(C137/(272.4+C137))))</f>
        <v>14.96962212299885</v>
      </c>
      <c r="AJ137" s="89">
        <f aca="true" t="shared" si="22" ref="AJ137:AJ200">IF(C137&gt;=0,AI137-(0.000799*1000*(B137-C137)),AI137-(0.00072*1000*(B137-C137)))</f>
        <v>12.57262212299885</v>
      </c>
      <c r="AK137" s="89">
        <f aca="true" t="shared" si="23" ref="AK137:AK200">239*LN(AJ137/6.107)/(17.38-LN(AJ137/6.107))</f>
        <v>10.36015320420351</v>
      </c>
    </row>
    <row r="138" spans="1:37" ht="11.25">
      <c r="A138" s="28">
        <v>40673</v>
      </c>
      <c r="B138" s="143">
        <v>15.2</v>
      </c>
      <c r="C138" s="39">
        <v>12</v>
      </c>
      <c r="D138" s="152">
        <v>18.9</v>
      </c>
      <c r="E138" s="131">
        <v>8.6</v>
      </c>
      <c r="F138" s="109">
        <f t="shared" si="18"/>
        <v>13.75</v>
      </c>
      <c r="G138" s="109">
        <f t="shared" si="17"/>
        <v>66.38487277603284</v>
      </c>
      <c r="H138" s="103">
        <f t="shared" si="19"/>
        <v>8.982498453020028</v>
      </c>
      <c r="I138" s="130">
        <v>4.2</v>
      </c>
      <c r="J138" s="118">
        <v>5</v>
      </c>
      <c r="K138" s="118" t="s">
        <v>485</v>
      </c>
      <c r="L138" s="208" t="s">
        <v>136</v>
      </c>
      <c r="M138" s="118">
        <v>6.4</v>
      </c>
      <c r="N138" s="152">
        <v>26</v>
      </c>
      <c r="O138" s="118" t="s">
        <v>212</v>
      </c>
      <c r="P138" s="152">
        <v>0</v>
      </c>
      <c r="Q138" s="264"/>
      <c r="R138" s="118"/>
      <c r="S138" s="118">
        <v>1024</v>
      </c>
      <c r="T138" s="137" t="s">
        <v>432</v>
      </c>
      <c r="U138" s="117"/>
      <c r="V138" s="117"/>
      <c r="X138" s="85">
        <v>15.1</v>
      </c>
      <c r="Y138" s="85">
        <v>6</v>
      </c>
      <c r="AH138" s="89">
        <f t="shared" si="20"/>
        <v>17.264982952894922</v>
      </c>
      <c r="AI138" s="89">
        <f t="shared" si="21"/>
        <v>14.01813696808305</v>
      </c>
      <c r="AJ138" s="89">
        <f t="shared" si="22"/>
        <v>11.461336968083051</v>
      </c>
      <c r="AK138" s="89">
        <f t="shared" si="23"/>
        <v>8.982498453020028</v>
      </c>
    </row>
    <row r="139" spans="1:37" ht="11.25">
      <c r="A139" s="28">
        <v>40674</v>
      </c>
      <c r="B139" s="143">
        <v>14</v>
      </c>
      <c r="C139" s="39">
        <v>10.9</v>
      </c>
      <c r="D139" s="152">
        <v>17.4</v>
      </c>
      <c r="E139" s="131">
        <v>8.2</v>
      </c>
      <c r="F139" s="109">
        <f t="shared" si="18"/>
        <v>12.799999999999999</v>
      </c>
      <c r="G139" s="109">
        <f t="shared" si="17"/>
        <v>66.07079384384892</v>
      </c>
      <c r="H139" s="103">
        <f t="shared" si="19"/>
        <v>7.770806236715139</v>
      </c>
      <c r="I139" s="130">
        <v>4.1</v>
      </c>
      <c r="J139" s="118">
        <v>8</v>
      </c>
      <c r="K139" s="118" t="s">
        <v>485</v>
      </c>
      <c r="L139" s="240" t="s">
        <v>331</v>
      </c>
      <c r="M139" s="118">
        <v>4.1</v>
      </c>
      <c r="N139" s="152">
        <v>19</v>
      </c>
      <c r="O139" s="118" t="s">
        <v>484</v>
      </c>
      <c r="P139" s="152">
        <v>0</v>
      </c>
      <c r="Q139" s="264"/>
      <c r="R139" s="118"/>
      <c r="S139" s="118">
        <v>1023</v>
      </c>
      <c r="T139" s="137" t="s">
        <v>510</v>
      </c>
      <c r="U139" s="117"/>
      <c r="V139" s="117"/>
      <c r="X139" s="85">
        <v>15.8</v>
      </c>
      <c r="Y139" s="85">
        <v>6.2</v>
      </c>
      <c r="AH139" s="89">
        <f t="shared" si="20"/>
        <v>15.977392985196072</v>
      </c>
      <c r="AI139" s="89">
        <f t="shared" si="21"/>
        <v>13.033290380870474</v>
      </c>
      <c r="AJ139" s="89">
        <f t="shared" si="22"/>
        <v>10.556390380870475</v>
      </c>
      <c r="AK139" s="89">
        <f t="shared" si="23"/>
        <v>7.770806236715139</v>
      </c>
    </row>
    <row r="140" spans="1:37" ht="11.25">
      <c r="A140" s="28">
        <v>40675</v>
      </c>
      <c r="B140" s="143">
        <v>13</v>
      </c>
      <c r="C140" s="39">
        <v>10.9</v>
      </c>
      <c r="D140" s="152">
        <v>16.6</v>
      </c>
      <c r="E140" s="131">
        <v>5.9</v>
      </c>
      <c r="F140" s="109">
        <f t="shared" si="18"/>
        <v>11.25</v>
      </c>
      <c r="G140" s="109">
        <f t="shared" si="17"/>
        <v>75.85622594590691</v>
      </c>
      <c r="H140" s="103">
        <f t="shared" si="19"/>
        <v>8.845087798026787</v>
      </c>
      <c r="I140" s="130">
        <v>2.6</v>
      </c>
      <c r="J140" s="118">
        <v>7</v>
      </c>
      <c r="K140" s="118" t="s">
        <v>137</v>
      </c>
      <c r="L140" s="208" t="s">
        <v>136</v>
      </c>
      <c r="M140" s="118">
        <v>7.4</v>
      </c>
      <c r="N140" s="152">
        <v>27</v>
      </c>
      <c r="O140" s="118" t="s">
        <v>492</v>
      </c>
      <c r="P140" s="152">
        <v>0</v>
      </c>
      <c r="Q140" s="264"/>
      <c r="R140" s="118"/>
      <c r="S140" s="118">
        <v>1019</v>
      </c>
      <c r="T140" s="137" t="s">
        <v>61</v>
      </c>
      <c r="U140" s="117"/>
      <c r="V140" s="117"/>
      <c r="X140" s="85">
        <v>16</v>
      </c>
      <c r="Y140" s="85">
        <v>6.8</v>
      </c>
      <c r="AH140" s="89">
        <f t="shared" si="20"/>
        <v>14.96962212299885</v>
      </c>
      <c r="AI140" s="89">
        <f t="shared" si="21"/>
        <v>13.033290380870474</v>
      </c>
      <c r="AJ140" s="89">
        <f t="shared" si="22"/>
        <v>11.355390380870475</v>
      </c>
      <c r="AK140" s="89">
        <f t="shared" si="23"/>
        <v>8.845087798026787</v>
      </c>
    </row>
    <row r="141" spans="1:37" ht="11.25">
      <c r="A141" s="28">
        <v>40676</v>
      </c>
      <c r="B141" s="143">
        <v>14</v>
      </c>
      <c r="C141" s="39">
        <v>11</v>
      </c>
      <c r="D141" s="152">
        <v>16.2</v>
      </c>
      <c r="E141" s="258">
        <v>4.8</v>
      </c>
      <c r="F141" s="109">
        <f t="shared" si="18"/>
        <v>10.5</v>
      </c>
      <c r="G141" s="109">
        <f t="shared" si="17"/>
        <v>67.11504483831257</v>
      </c>
      <c r="H141" s="103">
        <f t="shared" si="19"/>
        <v>8.000913543481255</v>
      </c>
      <c r="I141" s="130">
        <v>1.1</v>
      </c>
      <c r="J141" s="118">
        <v>4</v>
      </c>
      <c r="K141" s="118" t="s">
        <v>485</v>
      </c>
      <c r="L141" s="208" t="s">
        <v>136</v>
      </c>
      <c r="M141" s="118">
        <v>4.7</v>
      </c>
      <c r="N141" s="152">
        <v>23.9</v>
      </c>
      <c r="O141" s="118" t="s">
        <v>487</v>
      </c>
      <c r="P141" s="274">
        <v>1.9</v>
      </c>
      <c r="Q141" s="264"/>
      <c r="R141" s="118"/>
      <c r="S141" s="118">
        <v>1020</v>
      </c>
      <c r="T141" s="266" t="s">
        <v>30</v>
      </c>
      <c r="U141" s="117"/>
      <c r="V141" s="117"/>
      <c r="X141" s="85">
        <v>16</v>
      </c>
      <c r="Y141" s="85">
        <v>6.9</v>
      </c>
      <c r="AH141" s="89">
        <f t="shared" si="20"/>
        <v>15.977392985196072</v>
      </c>
      <c r="AI141" s="89">
        <f t="shared" si="21"/>
        <v>13.120234466007751</v>
      </c>
      <c r="AJ141" s="89">
        <f t="shared" si="22"/>
        <v>10.723234466007751</v>
      </c>
      <c r="AK141" s="89">
        <f t="shared" si="23"/>
        <v>8.000913543481255</v>
      </c>
    </row>
    <row r="142" spans="1:37" ht="11.25">
      <c r="A142" s="28">
        <v>40677</v>
      </c>
      <c r="B142" s="143">
        <v>12.1</v>
      </c>
      <c r="C142" s="39">
        <v>10</v>
      </c>
      <c r="D142" s="152">
        <v>15.9</v>
      </c>
      <c r="E142" s="258">
        <v>1.9</v>
      </c>
      <c r="F142" s="109">
        <f t="shared" si="18"/>
        <v>8.9</v>
      </c>
      <c r="G142" s="109">
        <f t="shared" si="17"/>
        <v>75.08713113811862</v>
      </c>
      <c r="H142" s="103">
        <f t="shared" si="19"/>
        <v>7.824917541976029</v>
      </c>
      <c r="I142" s="130">
        <v>-1</v>
      </c>
      <c r="J142" s="118">
        <v>5</v>
      </c>
      <c r="K142" s="118" t="s">
        <v>492</v>
      </c>
      <c r="L142" s="118">
        <v>6</v>
      </c>
      <c r="M142" s="118">
        <v>8.4</v>
      </c>
      <c r="N142" s="152">
        <v>33.2</v>
      </c>
      <c r="O142" s="118" t="s">
        <v>492</v>
      </c>
      <c r="P142" s="152">
        <v>0.6</v>
      </c>
      <c r="Q142" s="264"/>
      <c r="R142" s="118"/>
      <c r="S142" s="118">
        <v>1018</v>
      </c>
      <c r="T142" s="137" t="s">
        <v>494</v>
      </c>
      <c r="U142" s="117"/>
      <c r="V142" s="117"/>
      <c r="X142" s="85">
        <v>15.8</v>
      </c>
      <c r="Y142" s="85">
        <v>6.9</v>
      </c>
      <c r="AH142" s="89">
        <f t="shared" si="20"/>
        <v>14.110830506745673</v>
      </c>
      <c r="AI142" s="89">
        <f t="shared" si="21"/>
        <v>12.273317807277772</v>
      </c>
      <c r="AJ142" s="89">
        <f t="shared" si="22"/>
        <v>10.595417807277773</v>
      </c>
      <c r="AK142" s="89">
        <f t="shared" si="23"/>
        <v>7.824917541976029</v>
      </c>
    </row>
    <row r="143" spans="1:37" ht="11.25">
      <c r="A143" s="28">
        <v>40678</v>
      </c>
      <c r="B143" s="143">
        <v>11.5</v>
      </c>
      <c r="C143" s="39">
        <v>9.3</v>
      </c>
      <c r="D143" s="152">
        <v>14.1</v>
      </c>
      <c r="E143" s="131">
        <v>6.9</v>
      </c>
      <c r="F143" s="109">
        <f t="shared" si="18"/>
        <v>10.5</v>
      </c>
      <c r="G143" s="109">
        <f t="shared" si="17"/>
        <v>73.37556732538346</v>
      </c>
      <c r="H143" s="103">
        <f t="shared" si="19"/>
        <v>6.909011123819284</v>
      </c>
      <c r="I143" s="130">
        <v>5.3</v>
      </c>
      <c r="J143" s="118">
        <v>8</v>
      </c>
      <c r="K143" s="118" t="s">
        <v>486</v>
      </c>
      <c r="L143" s="118">
        <v>5</v>
      </c>
      <c r="M143" s="118">
        <v>8.8</v>
      </c>
      <c r="N143" s="152">
        <v>26</v>
      </c>
      <c r="O143" s="118" t="s">
        <v>486</v>
      </c>
      <c r="P143" s="152">
        <v>0.2</v>
      </c>
      <c r="Q143" s="264"/>
      <c r="R143" s="118"/>
      <c r="S143" s="118">
        <v>1025</v>
      </c>
      <c r="T143" s="137" t="s">
        <v>429</v>
      </c>
      <c r="U143" s="117"/>
      <c r="V143" s="117"/>
      <c r="X143" s="85">
        <v>15.5</v>
      </c>
      <c r="Y143" s="85">
        <v>6.6</v>
      </c>
      <c r="AH143" s="89">
        <f t="shared" si="20"/>
        <v>13.56265263970658</v>
      </c>
      <c r="AI143" s="89">
        <f t="shared" si="21"/>
        <v>11.709473318755796</v>
      </c>
      <c r="AJ143" s="89">
        <f t="shared" si="22"/>
        <v>9.951673318755796</v>
      </c>
      <c r="AK143" s="89">
        <f t="shared" si="23"/>
        <v>6.909011123819284</v>
      </c>
    </row>
    <row r="144" spans="1:37" ht="11.25">
      <c r="A144" s="28">
        <v>40679</v>
      </c>
      <c r="B144" s="143">
        <v>14.1</v>
      </c>
      <c r="C144" s="39">
        <v>12.1</v>
      </c>
      <c r="D144" s="152">
        <v>17.9</v>
      </c>
      <c r="E144" s="131">
        <v>11.5</v>
      </c>
      <c r="F144" s="109">
        <f t="shared" si="18"/>
        <v>14.7</v>
      </c>
      <c r="G144" s="109">
        <f t="shared" si="17"/>
        <v>77.80946582893789</v>
      </c>
      <c r="H144" s="103">
        <f t="shared" si="19"/>
        <v>10.28881349360308</v>
      </c>
      <c r="I144" s="130">
        <v>10.6</v>
      </c>
      <c r="J144" s="118">
        <v>8</v>
      </c>
      <c r="K144" s="118" t="s">
        <v>486</v>
      </c>
      <c r="L144" s="118">
        <v>6</v>
      </c>
      <c r="M144" s="118">
        <v>10.5</v>
      </c>
      <c r="N144" s="152">
        <v>27</v>
      </c>
      <c r="O144" s="118" t="s">
        <v>507</v>
      </c>
      <c r="P144" s="152">
        <v>0</v>
      </c>
      <c r="Q144" s="264"/>
      <c r="R144" s="118"/>
      <c r="S144" s="118">
        <v>1022</v>
      </c>
      <c r="T144" s="137" t="s">
        <v>407</v>
      </c>
      <c r="U144" s="117"/>
      <c r="V144" s="117"/>
      <c r="X144" s="85">
        <v>15.5</v>
      </c>
      <c r="Y144" s="85">
        <v>6.6</v>
      </c>
      <c r="AH144" s="89">
        <f t="shared" si="20"/>
        <v>16.081373099585093</v>
      </c>
      <c r="AI144" s="89">
        <f t="shared" si="21"/>
        <v>14.110830506745673</v>
      </c>
      <c r="AJ144" s="89">
        <f t="shared" si="22"/>
        <v>12.512830506745672</v>
      </c>
      <c r="AK144" s="89">
        <f t="shared" si="23"/>
        <v>10.28881349360308</v>
      </c>
    </row>
    <row r="145" spans="1:37" ht="11.25">
      <c r="A145" s="28">
        <v>40680</v>
      </c>
      <c r="B145" s="143">
        <v>15.1</v>
      </c>
      <c r="C145" s="39">
        <v>13.3</v>
      </c>
      <c r="D145" s="152">
        <v>17.6</v>
      </c>
      <c r="E145" s="131">
        <v>12.5</v>
      </c>
      <c r="F145" s="109">
        <f t="shared" si="18"/>
        <v>15.05</v>
      </c>
      <c r="G145" s="109">
        <f t="shared" si="17"/>
        <v>80.60782873865324</v>
      </c>
      <c r="H145" s="103">
        <f t="shared" si="19"/>
        <v>11.792733828869459</v>
      </c>
      <c r="I145" s="130">
        <v>10.6</v>
      </c>
      <c r="J145" s="118">
        <v>8</v>
      </c>
      <c r="K145" s="118" t="s">
        <v>486</v>
      </c>
      <c r="L145" s="118">
        <v>4</v>
      </c>
      <c r="M145" s="118">
        <v>8.2</v>
      </c>
      <c r="N145" s="152">
        <v>22.5</v>
      </c>
      <c r="O145" s="118" t="s">
        <v>397</v>
      </c>
      <c r="P145" s="152">
        <v>0</v>
      </c>
      <c r="Q145" s="264"/>
      <c r="R145" s="118"/>
      <c r="S145" s="118">
        <v>1019</v>
      </c>
      <c r="T145" s="137" t="s">
        <v>384</v>
      </c>
      <c r="U145" s="117"/>
      <c r="V145" s="117"/>
      <c r="X145" s="85">
        <v>15.5</v>
      </c>
      <c r="Y145" s="85">
        <v>6.7</v>
      </c>
      <c r="AH145" s="89">
        <f t="shared" si="20"/>
        <v>17.154310910261028</v>
      </c>
      <c r="AI145" s="89">
        <f t="shared" si="21"/>
        <v>15.265917559839318</v>
      </c>
      <c r="AJ145" s="89">
        <f t="shared" si="22"/>
        <v>13.827717559839318</v>
      </c>
      <c r="AK145" s="89">
        <f t="shared" si="23"/>
        <v>11.792733828869459</v>
      </c>
    </row>
    <row r="146" spans="1:37" ht="11.25">
      <c r="A146" s="28">
        <v>40681</v>
      </c>
      <c r="B146" s="143">
        <v>15</v>
      </c>
      <c r="C146" s="39">
        <v>12.9</v>
      </c>
      <c r="D146" s="152">
        <v>15.7</v>
      </c>
      <c r="E146" s="131">
        <v>11.6</v>
      </c>
      <c r="F146" s="109">
        <f t="shared" si="18"/>
        <v>13.649999999999999</v>
      </c>
      <c r="G146" s="109">
        <f t="shared" si="17"/>
        <v>77.41072159398858</v>
      </c>
      <c r="H146" s="103">
        <f t="shared" si="19"/>
        <v>11.084484831582452</v>
      </c>
      <c r="I146" s="130">
        <v>9.2</v>
      </c>
      <c r="J146" s="118">
        <v>8</v>
      </c>
      <c r="K146" s="118" t="s">
        <v>212</v>
      </c>
      <c r="L146" s="118">
        <v>3</v>
      </c>
      <c r="M146" s="118">
        <v>6.8</v>
      </c>
      <c r="N146" s="152">
        <v>23.9</v>
      </c>
      <c r="O146" s="118" t="s">
        <v>163</v>
      </c>
      <c r="P146" s="152">
        <v>1.4</v>
      </c>
      <c r="Q146" s="264"/>
      <c r="R146" s="118"/>
      <c r="S146" s="118">
        <v>1012</v>
      </c>
      <c r="T146" s="137" t="s">
        <v>132</v>
      </c>
      <c r="U146" s="117"/>
      <c r="V146" s="117"/>
      <c r="X146" s="85">
        <v>15.6</v>
      </c>
      <c r="Y146" s="85">
        <v>6.9</v>
      </c>
      <c r="AH146" s="89">
        <f t="shared" si="20"/>
        <v>17.04426199146042</v>
      </c>
      <c r="AI146" s="89">
        <f t="shared" si="21"/>
        <v>14.871986197959439</v>
      </c>
      <c r="AJ146" s="89">
        <f t="shared" si="22"/>
        <v>13.19408619795944</v>
      </c>
      <c r="AK146" s="89">
        <f t="shared" si="23"/>
        <v>11.084484831582452</v>
      </c>
    </row>
    <row r="147" spans="1:37" ht="11.25">
      <c r="A147" s="28">
        <v>40682</v>
      </c>
      <c r="B147" s="143">
        <v>12.9</v>
      </c>
      <c r="C147" s="39">
        <v>9.9</v>
      </c>
      <c r="D147" s="152">
        <v>17.2</v>
      </c>
      <c r="E147" s="317">
        <v>2.6</v>
      </c>
      <c r="F147" s="109">
        <f t="shared" si="18"/>
        <v>9.9</v>
      </c>
      <c r="G147" s="109">
        <f t="shared" si="17"/>
        <v>65.85760200123858</v>
      </c>
      <c r="H147" s="103">
        <f t="shared" si="19"/>
        <v>6.677223484864521</v>
      </c>
      <c r="I147" s="130">
        <v>-0.2</v>
      </c>
      <c r="J147" s="118">
        <v>2</v>
      </c>
      <c r="K147" s="118" t="s">
        <v>137</v>
      </c>
      <c r="L147" s="118">
        <v>3</v>
      </c>
      <c r="M147" s="118">
        <v>2.4</v>
      </c>
      <c r="N147" s="152">
        <v>15.6</v>
      </c>
      <c r="O147" s="118" t="s">
        <v>137</v>
      </c>
      <c r="P147" s="152">
        <v>0</v>
      </c>
      <c r="Q147" s="264"/>
      <c r="R147" s="118"/>
      <c r="S147" s="118">
        <v>1019</v>
      </c>
      <c r="T147" s="137" t="s">
        <v>282</v>
      </c>
      <c r="U147" s="117"/>
      <c r="V147" s="117"/>
      <c r="X147" s="85">
        <v>15.7</v>
      </c>
      <c r="Y147" s="85">
        <v>6.6</v>
      </c>
      <c r="AH147" s="89">
        <f t="shared" si="20"/>
        <v>14.871986197959439</v>
      </c>
      <c r="AI147" s="89">
        <f t="shared" si="21"/>
        <v>12.191333479931261</v>
      </c>
      <c r="AJ147" s="89">
        <f t="shared" si="22"/>
        <v>9.794333479931261</v>
      </c>
      <c r="AK147" s="89">
        <f t="shared" si="23"/>
        <v>6.677223484864521</v>
      </c>
    </row>
    <row r="148" spans="1:37" ht="11.25">
      <c r="A148" s="28">
        <v>40683</v>
      </c>
      <c r="B148" s="143">
        <v>14.5</v>
      </c>
      <c r="C148" s="39">
        <v>10</v>
      </c>
      <c r="D148" s="152">
        <v>17</v>
      </c>
      <c r="E148" s="131">
        <v>8.5</v>
      </c>
      <c r="F148" s="109">
        <f t="shared" si="18"/>
        <v>12.75</v>
      </c>
      <c r="G148" s="109">
        <f t="shared" si="17"/>
        <v>52.58244591287209</v>
      </c>
      <c r="H148" s="103">
        <f t="shared" si="19"/>
        <v>4.9310341088412795</v>
      </c>
      <c r="I148" s="130">
        <v>6.5</v>
      </c>
      <c r="J148" s="118">
        <v>3</v>
      </c>
      <c r="K148" s="118" t="s">
        <v>137</v>
      </c>
      <c r="L148" s="118">
        <v>4</v>
      </c>
      <c r="M148" s="118">
        <v>7</v>
      </c>
      <c r="N148" s="152">
        <v>27</v>
      </c>
      <c r="O148" s="118" t="s">
        <v>484</v>
      </c>
      <c r="P148" s="152">
        <v>0</v>
      </c>
      <c r="Q148" s="264"/>
      <c r="R148" s="118"/>
      <c r="S148" s="118">
        <v>1018</v>
      </c>
      <c r="T148" s="137" t="s">
        <v>355</v>
      </c>
      <c r="U148" s="117"/>
      <c r="V148" s="117"/>
      <c r="X148" s="85">
        <v>15.8</v>
      </c>
      <c r="Y148" s="85">
        <v>7.1</v>
      </c>
      <c r="AH148" s="89">
        <f t="shared" si="20"/>
        <v>16.503260083520495</v>
      </c>
      <c r="AI148" s="89">
        <f t="shared" si="21"/>
        <v>12.273317807277772</v>
      </c>
      <c r="AJ148" s="89">
        <f t="shared" si="22"/>
        <v>8.677817807277773</v>
      </c>
      <c r="AK148" s="89">
        <f t="shared" si="23"/>
        <v>4.9310341088412795</v>
      </c>
    </row>
    <row r="149" spans="1:37" ht="11.25">
      <c r="A149" s="28">
        <v>40684</v>
      </c>
      <c r="B149" s="143">
        <v>15.8</v>
      </c>
      <c r="C149" s="39">
        <v>13</v>
      </c>
      <c r="D149" s="152">
        <v>19.9</v>
      </c>
      <c r="E149" s="258">
        <v>4.1</v>
      </c>
      <c r="F149" s="109">
        <f t="shared" si="18"/>
        <v>12</v>
      </c>
      <c r="G149" s="109">
        <f t="shared" si="17"/>
        <v>70.9632750386657</v>
      </c>
      <c r="H149" s="103">
        <f t="shared" si="19"/>
        <v>10.549361986033624</v>
      </c>
      <c r="I149" s="130">
        <v>0.6</v>
      </c>
      <c r="J149" s="118">
        <v>3</v>
      </c>
      <c r="K149" s="118" t="s">
        <v>484</v>
      </c>
      <c r="L149" s="118">
        <v>4</v>
      </c>
      <c r="M149" s="118">
        <v>6.6</v>
      </c>
      <c r="N149" s="152">
        <v>30.5</v>
      </c>
      <c r="O149" s="118" t="s">
        <v>485</v>
      </c>
      <c r="P149" s="152">
        <v>4.6</v>
      </c>
      <c r="Q149" s="264"/>
      <c r="R149" s="118"/>
      <c r="S149" s="118">
        <v>1019</v>
      </c>
      <c r="T149" s="137" t="s">
        <v>453</v>
      </c>
      <c r="U149" s="117"/>
      <c r="V149" s="117"/>
      <c r="X149" s="85">
        <v>16.1</v>
      </c>
      <c r="Y149" s="85">
        <v>7.1</v>
      </c>
      <c r="AH149" s="89">
        <f t="shared" si="20"/>
        <v>17.942269597987615</v>
      </c>
      <c r="AI149" s="89">
        <f t="shared" si="21"/>
        <v>14.96962212299885</v>
      </c>
      <c r="AJ149" s="89">
        <f t="shared" si="22"/>
        <v>12.732422122998848</v>
      </c>
      <c r="AK149" s="89">
        <f t="shared" si="23"/>
        <v>10.549361986033624</v>
      </c>
    </row>
    <row r="150" spans="1:37" ht="11.25">
      <c r="A150" s="28">
        <v>40685</v>
      </c>
      <c r="B150" s="143">
        <v>12.7</v>
      </c>
      <c r="C150" s="39">
        <v>10</v>
      </c>
      <c r="D150" s="152">
        <v>16.9</v>
      </c>
      <c r="E150" s="131">
        <v>7.9</v>
      </c>
      <c r="F150" s="109">
        <f t="shared" si="18"/>
        <v>12.399999999999999</v>
      </c>
      <c r="G150" s="109">
        <f t="shared" si="17"/>
        <v>68.91775370354748</v>
      </c>
      <c r="H150" s="103">
        <f t="shared" si="19"/>
        <v>7.147693296118296</v>
      </c>
      <c r="I150" s="130">
        <v>6.2</v>
      </c>
      <c r="J150" s="118">
        <v>6</v>
      </c>
      <c r="K150" s="118" t="s">
        <v>485</v>
      </c>
      <c r="L150" s="208" t="s">
        <v>138</v>
      </c>
      <c r="M150" s="118">
        <v>12.2</v>
      </c>
      <c r="N150" s="152">
        <v>41.2</v>
      </c>
      <c r="O150" s="118" t="s">
        <v>485</v>
      </c>
      <c r="P150" s="152">
        <v>0</v>
      </c>
      <c r="Q150" s="264"/>
      <c r="R150" s="118"/>
      <c r="S150" s="118">
        <v>1009</v>
      </c>
      <c r="T150" s="137" t="s">
        <v>214</v>
      </c>
      <c r="U150" s="117"/>
      <c r="V150" s="117"/>
      <c r="X150" s="85">
        <v>16.6</v>
      </c>
      <c r="Y150" s="85">
        <v>7.4</v>
      </c>
      <c r="AH150" s="89">
        <f t="shared" si="20"/>
        <v>14.678391653320906</v>
      </c>
      <c r="AI150" s="89">
        <f t="shared" si="21"/>
        <v>12.273317807277772</v>
      </c>
      <c r="AJ150" s="89">
        <f t="shared" si="22"/>
        <v>10.116017807277773</v>
      </c>
      <c r="AK150" s="89">
        <f t="shared" si="23"/>
        <v>7.147693296118296</v>
      </c>
    </row>
    <row r="151" spans="1:37" ht="11.25">
      <c r="A151" s="28">
        <v>40686</v>
      </c>
      <c r="B151" s="143">
        <v>13</v>
      </c>
      <c r="C151" s="39">
        <v>10.7</v>
      </c>
      <c r="D151" s="152">
        <v>14.5</v>
      </c>
      <c r="E151" s="131">
        <v>7.5</v>
      </c>
      <c r="F151" s="109">
        <f t="shared" si="18"/>
        <v>11</v>
      </c>
      <c r="G151" s="109">
        <f t="shared" si="17"/>
        <v>73.63727215724813</v>
      </c>
      <c r="H151" s="103">
        <f t="shared" si="19"/>
        <v>8.40682745977089</v>
      </c>
      <c r="I151" s="130">
        <v>4.6</v>
      </c>
      <c r="J151" s="118">
        <v>8</v>
      </c>
      <c r="K151" s="118" t="s">
        <v>485</v>
      </c>
      <c r="L151" s="118">
        <v>7</v>
      </c>
      <c r="M151" s="118">
        <v>11</v>
      </c>
      <c r="N151" s="152">
        <v>38.1</v>
      </c>
      <c r="O151" s="118" t="s">
        <v>404</v>
      </c>
      <c r="P151" s="152">
        <v>3.9</v>
      </c>
      <c r="Q151" s="264"/>
      <c r="R151" s="118"/>
      <c r="S151" s="118">
        <v>1015</v>
      </c>
      <c r="T151" s="137" t="s">
        <v>476</v>
      </c>
      <c r="U151" s="117"/>
      <c r="V151" s="117"/>
      <c r="X151" s="85">
        <v>16.9</v>
      </c>
      <c r="Y151" s="85">
        <v>7.7</v>
      </c>
      <c r="AH151" s="89">
        <f t="shared" si="20"/>
        <v>14.96962212299885</v>
      </c>
      <c r="AI151" s="89">
        <f t="shared" si="21"/>
        <v>12.86092138362429</v>
      </c>
      <c r="AJ151" s="89">
        <f t="shared" si="22"/>
        <v>11.02322138362429</v>
      </c>
      <c r="AK151" s="89">
        <f t="shared" si="23"/>
        <v>8.40682745977089</v>
      </c>
    </row>
    <row r="152" spans="1:37" ht="11.25">
      <c r="A152" s="28">
        <v>40687</v>
      </c>
      <c r="B152" s="143">
        <v>12.7</v>
      </c>
      <c r="C152" s="39">
        <v>9.3</v>
      </c>
      <c r="D152" s="152">
        <v>16.9</v>
      </c>
      <c r="E152" s="131">
        <v>5.1</v>
      </c>
      <c r="F152" s="109">
        <f t="shared" si="18"/>
        <v>11</v>
      </c>
      <c r="G152" s="109">
        <f t="shared" si="17"/>
        <v>61.26606736727324</v>
      </c>
      <c r="H152" s="103">
        <f t="shared" si="19"/>
        <v>5.442959278107562</v>
      </c>
      <c r="I152" s="130">
        <v>2</v>
      </c>
      <c r="J152" s="118">
        <v>3</v>
      </c>
      <c r="K152" s="118" t="s">
        <v>486</v>
      </c>
      <c r="L152" s="118">
        <v>6</v>
      </c>
      <c r="M152" s="118">
        <v>10.4</v>
      </c>
      <c r="N152" s="152">
        <v>32.6</v>
      </c>
      <c r="O152" s="118" t="s">
        <v>212</v>
      </c>
      <c r="P152" s="152">
        <v>0</v>
      </c>
      <c r="Q152" s="264"/>
      <c r="R152" s="118"/>
      <c r="S152" s="118">
        <v>1024</v>
      </c>
      <c r="T152" s="137" t="s">
        <v>204</v>
      </c>
      <c r="U152" s="117"/>
      <c r="V152" s="117"/>
      <c r="X152" s="85">
        <v>17.1</v>
      </c>
      <c r="Y152" s="85">
        <v>8.1</v>
      </c>
      <c r="AH152" s="89">
        <f t="shared" si="20"/>
        <v>14.678391653320906</v>
      </c>
      <c r="AI152" s="89">
        <f t="shared" si="21"/>
        <v>11.709473318755796</v>
      </c>
      <c r="AJ152" s="89">
        <f t="shared" si="22"/>
        <v>8.992873318755798</v>
      </c>
      <c r="AK152" s="89">
        <f t="shared" si="23"/>
        <v>5.442959278107562</v>
      </c>
    </row>
    <row r="153" spans="1:37" ht="11.25">
      <c r="A153" s="28">
        <v>40688</v>
      </c>
      <c r="B153" s="143">
        <v>13.9</v>
      </c>
      <c r="C153" s="39">
        <v>10.4</v>
      </c>
      <c r="D153" s="152">
        <v>17</v>
      </c>
      <c r="E153" s="258">
        <v>3.7</v>
      </c>
      <c r="F153" s="109">
        <f t="shared" si="18"/>
        <v>10.35</v>
      </c>
      <c r="G153" s="109">
        <f t="shared" si="17"/>
        <v>61.79681060406463</v>
      </c>
      <c r="H153" s="103">
        <f t="shared" si="19"/>
        <v>6.699898385237575</v>
      </c>
      <c r="I153" s="130">
        <v>1</v>
      </c>
      <c r="J153" s="118">
        <v>6</v>
      </c>
      <c r="K153" s="118" t="s">
        <v>484</v>
      </c>
      <c r="L153" s="118">
        <v>5</v>
      </c>
      <c r="M153" s="118">
        <v>7.5</v>
      </c>
      <c r="N153" s="152">
        <v>26.3</v>
      </c>
      <c r="O153" s="118" t="s">
        <v>404</v>
      </c>
      <c r="P153" s="152">
        <v>1</v>
      </c>
      <c r="Q153" s="264"/>
      <c r="R153" s="118"/>
      <c r="S153" s="118">
        <v>1024</v>
      </c>
      <c r="T153" s="137" t="s">
        <v>401</v>
      </c>
      <c r="U153" s="117"/>
      <c r="V153" s="117"/>
      <c r="X153" s="85">
        <v>16.8</v>
      </c>
      <c r="Y153" s="85">
        <v>8</v>
      </c>
      <c r="AH153" s="89">
        <f t="shared" si="20"/>
        <v>15.87400375938533</v>
      </c>
      <c r="AI153" s="89">
        <f t="shared" si="21"/>
        <v>12.606128038469452</v>
      </c>
      <c r="AJ153" s="89">
        <f t="shared" si="22"/>
        <v>9.809628038469452</v>
      </c>
      <c r="AK153" s="89">
        <f t="shared" si="23"/>
        <v>6.699898385237575</v>
      </c>
    </row>
    <row r="154" spans="1:37" ht="11.25">
      <c r="A154" s="28">
        <v>40689</v>
      </c>
      <c r="B154" s="143">
        <v>11.1</v>
      </c>
      <c r="C154" s="39">
        <v>10.4</v>
      </c>
      <c r="D154" s="152">
        <v>15.2</v>
      </c>
      <c r="E154" s="131">
        <v>10.1</v>
      </c>
      <c r="F154" s="109">
        <f t="shared" si="18"/>
        <v>12.649999999999999</v>
      </c>
      <c r="G154" s="109">
        <f t="shared" si="17"/>
        <v>91.21072319779309</v>
      </c>
      <c r="H154" s="103">
        <f t="shared" si="19"/>
        <v>9.722290109796425</v>
      </c>
      <c r="I154" s="130">
        <v>9.3</v>
      </c>
      <c r="J154" s="118">
        <v>8</v>
      </c>
      <c r="K154" s="118" t="s">
        <v>485</v>
      </c>
      <c r="L154" s="118">
        <v>3</v>
      </c>
      <c r="M154" s="118">
        <v>9.6</v>
      </c>
      <c r="N154" s="152">
        <v>32.6</v>
      </c>
      <c r="O154" s="118" t="s">
        <v>492</v>
      </c>
      <c r="P154" s="152">
        <v>2.6</v>
      </c>
      <c r="Q154" s="264"/>
      <c r="R154" s="118"/>
      <c r="S154" s="118">
        <v>1003</v>
      </c>
      <c r="T154" s="137" t="s">
        <v>187</v>
      </c>
      <c r="U154" s="117"/>
      <c r="V154" s="117"/>
      <c r="X154" s="85">
        <v>16.8</v>
      </c>
      <c r="Y154" s="85">
        <v>7.8</v>
      </c>
      <c r="AH154" s="89">
        <f t="shared" si="20"/>
        <v>13.207688324480838</v>
      </c>
      <c r="AI154" s="89">
        <f t="shared" si="21"/>
        <v>12.606128038469452</v>
      </c>
      <c r="AJ154" s="89">
        <f t="shared" si="22"/>
        <v>12.046828038469453</v>
      </c>
      <c r="AK154" s="89">
        <f t="shared" si="23"/>
        <v>9.722290109796425</v>
      </c>
    </row>
    <row r="155" spans="1:37" ht="11.25">
      <c r="A155" s="28">
        <v>40690</v>
      </c>
      <c r="B155" s="143">
        <v>11.3</v>
      </c>
      <c r="C155" s="39">
        <v>9.3</v>
      </c>
      <c r="D155" s="152">
        <v>15.8</v>
      </c>
      <c r="E155" s="131">
        <v>9.6</v>
      </c>
      <c r="F155" s="109">
        <f t="shared" si="18"/>
        <v>12.7</v>
      </c>
      <c r="G155" s="109">
        <f t="shared" si="17"/>
        <v>75.54819857916138</v>
      </c>
      <c r="H155" s="103">
        <f t="shared" si="19"/>
        <v>7.141139313304763</v>
      </c>
      <c r="I155" s="130">
        <v>8</v>
      </c>
      <c r="J155" s="118">
        <v>4</v>
      </c>
      <c r="K155" s="118" t="s">
        <v>212</v>
      </c>
      <c r="L155" s="208" t="s">
        <v>331</v>
      </c>
      <c r="M155" s="118">
        <v>8.4</v>
      </c>
      <c r="N155" s="152">
        <v>24.6</v>
      </c>
      <c r="O155" s="118" t="s">
        <v>398</v>
      </c>
      <c r="P155" s="152">
        <v>0.3</v>
      </c>
      <c r="Q155" s="264"/>
      <c r="R155" s="118"/>
      <c r="S155" s="118">
        <v>1017</v>
      </c>
      <c r="T155" s="137" t="s">
        <v>388</v>
      </c>
      <c r="U155" s="117"/>
      <c r="V155" s="117"/>
      <c r="X155" s="85">
        <v>16.9</v>
      </c>
      <c r="Y155" s="85">
        <v>8</v>
      </c>
      <c r="AH155" s="89">
        <f t="shared" si="20"/>
        <v>13.384135570301822</v>
      </c>
      <c r="AI155" s="89">
        <f t="shared" si="21"/>
        <v>11.709473318755796</v>
      </c>
      <c r="AJ155" s="89">
        <f t="shared" si="22"/>
        <v>10.111473318755795</v>
      </c>
      <c r="AK155" s="89">
        <f t="shared" si="23"/>
        <v>7.141139313304763</v>
      </c>
    </row>
    <row r="156" spans="1:37" ht="11.25">
      <c r="A156" s="28">
        <v>40691</v>
      </c>
      <c r="B156" s="143">
        <v>13.4</v>
      </c>
      <c r="C156" s="39">
        <v>11.6</v>
      </c>
      <c r="D156" s="152">
        <v>17.4</v>
      </c>
      <c r="E156" s="131">
        <v>10</v>
      </c>
      <c r="F156" s="109">
        <f t="shared" si="18"/>
        <v>13.7</v>
      </c>
      <c r="G156" s="109">
        <f t="shared" si="17"/>
        <v>79.49131830294462</v>
      </c>
      <c r="H156" s="103">
        <f t="shared" si="19"/>
        <v>9.928309550618918</v>
      </c>
      <c r="I156" s="130">
        <v>8.2</v>
      </c>
      <c r="J156" s="118">
        <v>8</v>
      </c>
      <c r="K156" s="118" t="s">
        <v>485</v>
      </c>
      <c r="L156" s="240" t="s">
        <v>331</v>
      </c>
      <c r="M156" s="118">
        <v>9.6</v>
      </c>
      <c r="N156" s="152">
        <v>36.7</v>
      </c>
      <c r="O156" s="118" t="s">
        <v>137</v>
      </c>
      <c r="P156" s="152">
        <v>0.8</v>
      </c>
      <c r="Q156" s="264"/>
      <c r="R156" s="118"/>
      <c r="S156" s="118">
        <v>1011</v>
      </c>
      <c r="T156" s="137" t="s">
        <v>473</v>
      </c>
      <c r="U156" s="117"/>
      <c r="V156" s="117"/>
      <c r="X156" s="85">
        <v>17.1</v>
      </c>
      <c r="Y156" s="85">
        <v>8</v>
      </c>
      <c r="AH156" s="89">
        <f t="shared" si="20"/>
        <v>15.365821170728879</v>
      </c>
      <c r="AI156" s="89">
        <f t="shared" si="21"/>
        <v>13.652693816685344</v>
      </c>
      <c r="AJ156" s="89">
        <f t="shared" si="22"/>
        <v>12.214493816685344</v>
      </c>
      <c r="AK156" s="89">
        <f t="shared" si="23"/>
        <v>9.928309550618918</v>
      </c>
    </row>
    <row r="157" spans="1:37" ht="11.25">
      <c r="A157" s="28">
        <v>40692</v>
      </c>
      <c r="B157" s="143">
        <v>14</v>
      </c>
      <c r="C157" s="39">
        <v>12.5</v>
      </c>
      <c r="D157" s="152">
        <v>17</v>
      </c>
      <c r="E157" s="131">
        <v>11.4</v>
      </c>
      <c r="F157" s="109">
        <f t="shared" si="18"/>
        <v>14.2</v>
      </c>
      <c r="G157" s="109">
        <f t="shared" si="17"/>
        <v>83.17073575143147</v>
      </c>
      <c r="H157" s="103">
        <f t="shared" si="19"/>
        <v>11.191905878496963</v>
      </c>
      <c r="I157" s="130">
        <v>10.6</v>
      </c>
      <c r="J157" s="118">
        <v>7</v>
      </c>
      <c r="K157" s="118" t="s">
        <v>485</v>
      </c>
      <c r="L157" s="208" t="s">
        <v>72</v>
      </c>
      <c r="M157" s="118">
        <v>8.7</v>
      </c>
      <c r="N157" s="152">
        <v>27</v>
      </c>
      <c r="O157" s="118" t="s">
        <v>137</v>
      </c>
      <c r="P157" s="152">
        <v>10</v>
      </c>
      <c r="Q157" s="264"/>
      <c r="R157" s="118"/>
      <c r="S157" s="118">
        <v>1008</v>
      </c>
      <c r="T157" s="137" t="s">
        <v>260</v>
      </c>
      <c r="U157" s="117"/>
      <c r="V157" s="117"/>
      <c r="X157" s="85">
        <v>17.2</v>
      </c>
      <c r="Y157" s="85">
        <v>8</v>
      </c>
      <c r="AH157" s="89">
        <f t="shared" si="20"/>
        <v>15.977392985196072</v>
      </c>
      <c r="AI157" s="89">
        <f t="shared" si="21"/>
        <v>14.487015299685174</v>
      </c>
      <c r="AJ157" s="89">
        <f t="shared" si="22"/>
        <v>13.288515299685173</v>
      </c>
      <c r="AK157" s="89">
        <f t="shared" si="23"/>
        <v>11.191905878496963</v>
      </c>
    </row>
    <row r="158" spans="1:37" ht="11.25">
      <c r="A158" s="28">
        <v>40693</v>
      </c>
      <c r="B158" s="143">
        <v>10.7</v>
      </c>
      <c r="C158" s="39">
        <v>10.5</v>
      </c>
      <c r="D158" s="152">
        <v>12.9</v>
      </c>
      <c r="E158" s="131">
        <v>10</v>
      </c>
      <c r="F158" s="109">
        <f t="shared" si="18"/>
        <v>11.45</v>
      </c>
      <c r="G158" s="109">
        <f t="shared" si="17"/>
        <v>97.43284145564229</v>
      </c>
      <c r="H158" s="103">
        <f t="shared" si="19"/>
        <v>10.310238667265015</v>
      </c>
      <c r="I158" s="130">
        <v>8.9</v>
      </c>
      <c r="J158" s="118">
        <v>8</v>
      </c>
      <c r="K158" s="118" t="s">
        <v>137</v>
      </c>
      <c r="L158" s="118">
        <v>2</v>
      </c>
      <c r="M158" s="118">
        <v>2.3</v>
      </c>
      <c r="N158" s="152">
        <v>13.5</v>
      </c>
      <c r="O158" s="118" t="s">
        <v>397</v>
      </c>
      <c r="P158" s="152">
        <v>9.6</v>
      </c>
      <c r="Q158" s="264"/>
      <c r="R158" s="118"/>
      <c r="S158" s="118">
        <v>1010</v>
      </c>
      <c r="T158" s="137" t="s">
        <v>34</v>
      </c>
      <c r="U158" s="117"/>
      <c r="V158" s="117"/>
      <c r="X158" s="85">
        <v>17.5</v>
      </c>
      <c r="Y158" s="85">
        <v>8.3</v>
      </c>
      <c r="AH158" s="89">
        <f t="shared" si="20"/>
        <v>12.86092138362429</v>
      </c>
      <c r="AI158" s="89">
        <f t="shared" si="21"/>
        <v>12.690561141441451</v>
      </c>
      <c r="AJ158" s="89">
        <f t="shared" si="22"/>
        <v>12.530761141441452</v>
      </c>
      <c r="AK158" s="89">
        <f t="shared" si="23"/>
        <v>10.310238667265015</v>
      </c>
    </row>
    <row r="159" spans="1:37" ht="12" thickBot="1">
      <c r="A159" s="162">
        <v>40694</v>
      </c>
      <c r="B159" s="217">
        <v>11.5</v>
      </c>
      <c r="C159" s="218">
        <v>9.6</v>
      </c>
      <c r="D159" s="171">
        <v>16</v>
      </c>
      <c r="E159" s="219">
        <v>5.1</v>
      </c>
      <c r="F159" s="166">
        <f t="shared" si="18"/>
        <v>10.55</v>
      </c>
      <c r="G159" s="166">
        <f t="shared" si="17"/>
        <v>76.90357839421948</v>
      </c>
      <c r="H159" s="167">
        <f t="shared" si="19"/>
        <v>7.594580357835966</v>
      </c>
      <c r="I159" s="220">
        <v>1.9</v>
      </c>
      <c r="J159" s="169">
        <v>4</v>
      </c>
      <c r="K159" s="169" t="s">
        <v>487</v>
      </c>
      <c r="L159" s="279" t="s">
        <v>136</v>
      </c>
      <c r="M159" s="169">
        <v>4.7</v>
      </c>
      <c r="N159" s="171">
        <v>21.8</v>
      </c>
      <c r="O159" s="169" t="s">
        <v>492</v>
      </c>
      <c r="P159" s="171">
        <v>0.3</v>
      </c>
      <c r="Q159" s="280"/>
      <c r="R159" s="169"/>
      <c r="S159" s="169">
        <v>1019</v>
      </c>
      <c r="T159" s="174" t="s">
        <v>447</v>
      </c>
      <c r="U159" s="170"/>
      <c r="V159" s="170"/>
      <c r="X159" s="85">
        <v>17.7</v>
      </c>
      <c r="Y159" s="85">
        <v>8.1</v>
      </c>
      <c r="AH159" s="89">
        <f t="shared" si="20"/>
        <v>13.56265263970658</v>
      </c>
      <c r="AI159" s="89">
        <f t="shared" si="21"/>
        <v>11.948265205112428</v>
      </c>
      <c r="AJ159" s="89">
        <f t="shared" si="22"/>
        <v>10.430165205112427</v>
      </c>
      <c r="AK159" s="89">
        <f t="shared" si="23"/>
        <v>7.594580357835966</v>
      </c>
    </row>
    <row r="160" spans="1:37" s="252" customFormat="1" ht="12" thickBot="1">
      <c r="A160" s="243">
        <v>40695</v>
      </c>
      <c r="B160" s="244">
        <v>14.5</v>
      </c>
      <c r="C160" s="245">
        <v>12.3</v>
      </c>
      <c r="D160" s="246">
        <v>20.8</v>
      </c>
      <c r="E160" s="281">
        <v>4.9</v>
      </c>
      <c r="F160" s="229">
        <f t="shared" si="18"/>
        <v>12.850000000000001</v>
      </c>
      <c r="G160" s="229">
        <f t="shared" si="17"/>
        <v>75.98520150442907</v>
      </c>
      <c r="H160" s="230">
        <f t="shared" si="19"/>
        <v>10.321309856999328</v>
      </c>
      <c r="I160" s="248">
        <v>1.9</v>
      </c>
      <c r="J160" s="249">
        <v>7</v>
      </c>
      <c r="K160" s="249" t="s">
        <v>137</v>
      </c>
      <c r="L160" s="249">
        <v>4</v>
      </c>
      <c r="M160" s="249">
        <v>6.1</v>
      </c>
      <c r="N160" s="246">
        <v>20.4</v>
      </c>
      <c r="O160" s="249" t="s">
        <v>137</v>
      </c>
      <c r="P160" s="246">
        <v>0</v>
      </c>
      <c r="Q160" s="262"/>
      <c r="R160" s="249"/>
      <c r="S160" s="249">
        <v>1029</v>
      </c>
      <c r="T160" s="251" t="s">
        <v>66</v>
      </c>
      <c r="U160" s="250"/>
      <c r="V160" s="250"/>
      <c r="X160" s="253">
        <v>17.8</v>
      </c>
      <c r="Y160" s="253">
        <v>8.4</v>
      </c>
      <c r="AH160" s="252">
        <f t="shared" si="20"/>
        <v>16.503260083520495</v>
      </c>
      <c r="AI160" s="252">
        <f t="shared" si="21"/>
        <v>14.297835429263056</v>
      </c>
      <c r="AJ160" s="252">
        <f t="shared" si="22"/>
        <v>12.540035429263057</v>
      </c>
      <c r="AK160" s="252">
        <f t="shared" si="23"/>
        <v>10.321309856999328</v>
      </c>
    </row>
    <row r="161" spans="1:37" ht="11.25">
      <c r="A161" s="175">
        <v>40696</v>
      </c>
      <c r="B161" s="176">
        <v>17.1</v>
      </c>
      <c r="C161" s="177">
        <v>15.2</v>
      </c>
      <c r="D161" s="181">
        <v>24.7</v>
      </c>
      <c r="E161" s="178">
        <v>6.8</v>
      </c>
      <c r="F161" s="109">
        <f t="shared" si="18"/>
        <v>15.75</v>
      </c>
      <c r="G161" s="109">
        <f t="shared" si="17"/>
        <v>80.79382935680145</v>
      </c>
      <c r="H161" s="103">
        <f t="shared" si="19"/>
        <v>13.77625935666421</v>
      </c>
      <c r="I161" s="179">
        <v>4.6</v>
      </c>
      <c r="J161" s="282">
        <v>4</v>
      </c>
      <c r="K161" s="180" t="s">
        <v>396</v>
      </c>
      <c r="L161" s="180">
        <v>2</v>
      </c>
      <c r="M161" s="180">
        <v>2.4</v>
      </c>
      <c r="N161" s="181">
        <v>21.1</v>
      </c>
      <c r="O161" s="180" t="s">
        <v>398</v>
      </c>
      <c r="P161" s="181">
        <v>0</v>
      </c>
      <c r="Q161" s="263"/>
      <c r="R161" s="180"/>
      <c r="S161" s="180">
        <v>1035</v>
      </c>
      <c r="T161" s="224" t="s">
        <v>414</v>
      </c>
      <c r="U161" s="223"/>
      <c r="V161" s="223"/>
      <c r="X161" s="85">
        <v>17.9</v>
      </c>
      <c r="Y161" s="85">
        <v>8.8</v>
      </c>
      <c r="AH161" s="89">
        <f t="shared" si="20"/>
        <v>19.490204980077856</v>
      </c>
      <c r="AI161" s="89">
        <f t="shared" si="21"/>
        <v>17.264982952894922</v>
      </c>
      <c r="AJ161" s="89">
        <f t="shared" si="22"/>
        <v>15.74688295289492</v>
      </c>
      <c r="AK161" s="89">
        <f t="shared" si="23"/>
        <v>13.77625935666421</v>
      </c>
    </row>
    <row r="162" spans="1:37" ht="11.25">
      <c r="A162" s="28">
        <v>40697</v>
      </c>
      <c r="B162" s="143">
        <v>20.8</v>
      </c>
      <c r="C162" s="39">
        <v>16.7</v>
      </c>
      <c r="D162" s="152">
        <v>23.7</v>
      </c>
      <c r="E162" s="131">
        <v>10.5</v>
      </c>
      <c r="F162" s="109">
        <f t="shared" si="18"/>
        <v>17.1</v>
      </c>
      <c r="G162" s="109">
        <f t="shared" si="17"/>
        <v>64.04461479809179</v>
      </c>
      <c r="H162" s="103">
        <f t="shared" si="19"/>
        <v>13.75585373439084</v>
      </c>
      <c r="I162" s="130">
        <v>5</v>
      </c>
      <c r="J162" s="118">
        <v>2</v>
      </c>
      <c r="K162" s="118" t="s">
        <v>397</v>
      </c>
      <c r="L162" s="118">
        <v>2</v>
      </c>
      <c r="M162" s="118">
        <v>4.3</v>
      </c>
      <c r="N162" s="152">
        <v>26</v>
      </c>
      <c r="O162" s="118" t="s">
        <v>398</v>
      </c>
      <c r="P162" s="152">
        <v>0</v>
      </c>
      <c r="Q162" s="264"/>
      <c r="R162" s="118"/>
      <c r="S162" s="118">
        <v>1035</v>
      </c>
      <c r="T162" s="137" t="s">
        <v>227</v>
      </c>
      <c r="U162" s="117"/>
      <c r="V162" s="117"/>
      <c r="X162" s="85">
        <v>18.1</v>
      </c>
      <c r="Y162" s="85">
        <v>8.7</v>
      </c>
      <c r="AH162" s="89">
        <f t="shared" si="20"/>
        <v>24.554767135396354</v>
      </c>
      <c r="AI162" s="89">
        <f t="shared" si="21"/>
        <v>19.001906026433034</v>
      </c>
      <c r="AJ162" s="89">
        <f t="shared" si="22"/>
        <v>15.726006026433032</v>
      </c>
      <c r="AK162" s="89">
        <f t="shared" si="23"/>
        <v>13.75585373439084</v>
      </c>
    </row>
    <row r="163" spans="1:37" ht="11.25">
      <c r="A163" s="28">
        <v>40698</v>
      </c>
      <c r="B163" s="143">
        <v>19.9</v>
      </c>
      <c r="C163" s="39">
        <v>16.9</v>
      </c>
      <c r="D163" s="152">
        <v>21</v>
      </c>
      <c r="E163" s="131">
        <v>9.5</v>
      </c>
      <c r="F163" s="109">
        <f t="shared" si="18"/>
        <v>15.25</v>
      </c>
      <c r="G163" s="109">
        <f t="shared" si="17"/>
        <v>72.53420445162028</v>
      </c>
      <c r="H163" s="103">
        <f t="shared" si="19"/>
        <v>14.819965911893453</v>
      </c>
      <c r="I163" s="130">
        <v>6.1</v>
      </c>
      <c r="J163" s="118">
        <v>3</v>
      </c>
      <c r="K163" s="118" t="s">
        <v>397</v>
      </c>
      <c r="L163" s="208" t="s">
        <v>331</v>
      </c>
      <c r="M163" s="118">
        <v>3.1</v>
      </c>
      <c r="N163" s="152">
        <v>19</v>
      </c>
      <c r="O163" s="118" t="s">
        <v>133</v>
      </c>
      <c r="P163" s="152">
        <v>0</v>
      </c>
      <c r="Q163" s="264"/>
      <c r="R163" s="118"/>
      <c r="S163" s="118">
        <v>1027</v>
      </c>
      <c r="T163" s="137" t="s">
        <v>170</v>
      </c>
      <c r="U163" s="117"/>
      <c r="V163" s="117"/>
      <c r="X163" s="85">
        <v>18.4</v>
      </c>
      <c r="Y163" s="85">
        <v>8.8</v>
      </c>
      <c r="AH163" s="89">
        <f t="shared" si="20"/>
        <v>23.227245377935365</v>
      </c>
      <c r="AI163" s="89">
        <f t="shared" si="21"/>
        <v>19.24469765091116</v>
      </c>
      <c r="AJ163" s="89">
        <f t="shared" si="22"/>
        <v>16.847697650911158</v>
      </c>
      <c r="AK163" s="89">
        <f t="shared" si="23"/>
        <v>14.819965911893453</v>
      </c>
    </row>
    <row r="164" spans="1:37" ht="11.25">
      <c r="A164" s="28">
        <v>40699</v>
      </c>
      <c r="B164" s="143">
        <v>14</v>
      </c>
      <c r="C164" s="39">
        <v>11.5</v>
      </c>
      <c r="D164" s="152">
        <v>16.8</v>
      </c>
      <c r="E164" s="131">
        <v>9.7</v>
      </c>
      <c r="F164" s="109">
        <f t="shared" si="18"/>
        <v>13.25</v>
      </c>
      <c r="G164" s="109">
        <f t="shared" si="17"/>
        <v>72.38447880966767</v>
      </c>
      <c r="H164" s="103">
        <f t="shared" si="19"/>
        <v>9.116064589503628</v>
      </c>
      <c r="I164" s="130">
        <v>9.6</v>
      </c>
      <c r="J164" s="118">
        <v>4</v>
      </c>
      <c r="K164" s="118" t="s">
        <v>397</v>
      </c>
      <c r="L164" s="118">
        <v>4</v>
      </c>
      <c r="M164" s="118">
        <v>3.2</v>
      </c>
      <c r="N164" s="152">
        <v>23.9</v>
      </c>
      <c r="O164" s="118" t="s">
        <v>397</v>
      </c>
      <c r="P164" s="152">
        <v>0</v>
      </c>
      <c r="Q164" s="264"/>
      <c r="R164" s="118"/>
      <c r="S164" s="118">
        <v>1016</v>
      </c>
      <c r="T164" s="137" t="s">
        <v>299</v>
      </c>
      <c r="U164" s="117"/>
      <c r="V164" s="117"/>
      <c r="X164" s="85">
        <v>18.2</v>
      </c>
      <c r="Y164" s="85">
        <v>9</v>
      </c>
      <c r="AH164" s="89">
        <f t="shared" si="20"/>
        <v>15.977392985196072</v>
      </c>
      <c r="AI164" s="89">
        <f t="shared" si="21"/>
        <v>13.56265263970658</v>
      </c>
      <c r="AJ164" s="89">
        <f t="shared" si="22"/>
        <v>11.565152639706579</v>
      </c>
      <c r="AK164" s="89">
        <f t="shared" si="23"/>
        <v>9.116064589503628</v>
      </c>
    </row>
    <row r="165" spans="1:37" ht="11.25">
      <c r="A165" s="28">
        <v>40700</v>
      </c>
      <c r="B165" s="143">
        <v>11.6</v>
      </c>
      <c r="C165" s="39">
        <v>10.3</v>
      </c>
      <c r="D165" s="152">
        <v>19.6</v>
      </c>
      <c r="E165" s="131">
        <v>9.6</v>
      </c>
      <c r="F165" s="109">
        <f t="shared" si="18"/>
        <v>14.600000000000001</v>
      </c>
      <c r="G165" s="109">
        <f t="shared" si="17"/>
        <v>84.111529788754</v>
      </c>
      <c r="H165" s="103">
        <f t="shared" si="19"/>
        <v>9.011088552081487</v>
      </c>
      <c r="I165" s="130">
        <v>9.7</v>
      </c>
      <c r="J165" s="118">
        <v>8</v>
      </c>
      <c r="K165" s="118" t="s">
        <v>163</v>
      </c>
      <c r="L165" s="118">
        <v>3</v>
      </c>
      <c r="M165" s="118">
        <v>3.7</v>
      </c>
      <c r="N165" s="152">
        <v>19.7</v>
      </c>
      <c r="O165" s="118" t="s">
        <v>486</v>
      </c>
      <c r="P165" s="152">
        <v>0</v>
      </c>
      <c r="Q165" s="264"/>
      <c r="R165" s="118"/>
      <c r="S165" s="118">
        <v>1007</v>
      </c>
      <c r="T165" s="137" t="s">
        <v>270</v>
      </c>
      <c r="U165" s="117"/>
      <c r="V165" s="117"/>
      <c r="X165" s="85">
        <v>18.4</v>
      </c>
      <c r="Y165" s="85">
        <v>9.1</v>
      </c>
      <c r="AH165" s="89">
        <f t="shared" si="20"/>
        <v>13.652693816685344</v>
      </c>
      <c r="AI165" s="89">
        <f t="shared" si="21"/>
        <v>12.522189626588666</v>
      </c>
      <c r="AJ165" s="89">
        <f t="shared" si="22"/>
        <v>11.483489626588668</v>
      </c>
      <c r="AK165" s="89">
        <f t="shared" si="23"/>
        <v>9.011088552081487</v>
      </c>
    </row>
    <row r="166" spans="1:37" ht="11.25">
      <c r="A166" s="28">
        <v>40701</v>
      </c>
      <c r="B166" s="143">
        <v>15.4</v>
      </c>
      <c r="C166" s="39">
        <v>11.5</v>
      </c>
      <c r="D166" s="152">
        <v>17.5</v>
      </c>
      <c r="E166" s="131">
        <v>5</v>
      </c>
      <c r="F166" s="109">
        <f t="shared" si="18"/>
        <v>11.25</v>
      </c>
      <c r="G166" s="109">
        <f t="shared" si="17"/>
        <v>59.73483612065827</v>
      </c>
      <c r="H166" s="103">
        <f t="shared" si="19"/>
        <v>7.617565050151976</v>
      </c>
      <c r="I166" s="130">
        <v>1.5</v>
      </c>
      <c r="J166" s="118">
        <v>5</v>
      </c>
      <c r="K166" s="118" t="s">
        <v>212</v>
      </c>
      <c r="L166" s="208" t="s">
        <v>331</v>
      </c>
      <c r="M166" s="118">
        <v>5.8</v>
      </c>
      <c r="N166" s="152">
        <v>31.2</v>
      </c>
      <c r="O166" s="118" t="s">
        <v>137</v>
      </c>
      <c r="P166" s="257">
        <v>2.8</v>
      </c>
      <c r="Q166" s="264"/>
      <c r="R166" s="118"/>
      <c r="S166" s="118">
        <v>1003</v>
      </c>
      <c r="T166" s="266" t="s">
        <v>100</v>
      </c>
      <c r="U166" s="117"/>
      <c r="V166" s="117"/>
      <c r="X166" s="85">
        <v>18.3</v>
      </c>
      <c r="Y166" s="85">
        <v>9.4</v>
      </c>
      <c r="AH166" s="89">
        <f t="shared" si="20"/>
        <v>17.48820841929759</v>
      </c>
      <c r="AI166" s="89">
        <f t="shared" si="21"/>
        <v>13.56265263970658</v>
      </c>
      <c r="AJ166" s="89">
        <f t="shared" si="22"/>
        <v>10.446552639706578</v>
      </c>
      <c r="AK166" s="89">
        <f t="shared" si="23"/>
        <v>7.617565050151976</v>
      </c>
    </row>
    <row r="167" spans="1:37" ht="11.25">
      <c r="A167" s="28">
        <v>40702</v>
      </c>
      <c r="B167" s="143">
        <v>15.9</v>
      </c>
      <c r="C167" s="39">
        <v>12.7</v>
      </c>
      <c r="D167" s="152">
        <v>18.4</v>
      </c>
      <c r="E167" s="131">
        <v>8.3</v>
      </c>
      <c r="F167" s="109">
        <f t="shared" si="18"/>
        <v>13.35</v>
      </c>
      <c r="G167" s="109">
        <f t="shared" si="17"/>
        <v>67.12815582264481</v>
      </c>
      <c r="H167" s="103">
        <f t="shared" si="19"/>
        <v>9.814465732310653</v>
      </c>
      <c r="I167" s="130">
        <v>5.6</v>
      </c>
      <c r="J167" s="118">
        <v>6</v>
      </c>
      <c r="K167" s="118" t="s">
        <v>212</v>
      </c>
      <c r="L167" s="118">
        <v>4</v>
      </c>
      <c r="M167" s="118">
        <v>8.9</v>
      </c>
      <c r="N167" s="152">
        <v>33.2</v>
      </c>
      <c r="O167" s="118" t="s">
        <v>212</v>
      </c>
      <c r="P167" s="152">
        <v>0</v>
      </c>
      <c r="Q167" s="264"/>
      <c r="R167" s="118"/>
      <c r="S167" s="118">
        <v>1002</v>
      </c>
      <c r="T167" s="266" t="s">
        <v>301</v>
      </c>
      <c r="U167" s="117"/>
      <c r="V167" s="117"/>
      <c r="X167" s="85">
        <v>18.1</v>
      </c>
      <c r="Y167" s="85">
        <v>9.3</v>
      </c>
      <c r="AH167" s="89">
        <f t="shared" si="20"/>
        <v>18.057388147749236</v>
      </c>
      <c r="AI167" s="89">
        <f t="shared" si="21"/>
        <v>14.678391653320906</v>
      </c>
      <c r="AJ167" s="89">
        <f t="shared" si="22"/>
        <v>12.121591653320905</v>
      </c>
      <c r="AK167" s="89">
        <f t="shared" si="23"/>
        <v>9.814465732310653</v>
      </c>
    </row>
    <row r="168" spans="1:37" ht="11.25">
      <c r="A168" s="28">
        <v>40703</v>
      </c>
      <c r="B168" s="143">
        <v>14.6</v>
      </c>
      <c r="C168" s="39">
        <v>9.9</v>
      </c>
      <c r="D168" s="152">
        <v>17.3</v>
      </c>
      <c r="E168" s="131">
        <v>10.2</v>
      </c>
      <c r="F168" s="109">
        <f t="shared" si="18"/>
        <v>13.75</v>
      </c>
      <c r="G168" s="109">
        <f aca="true" t="shared" si="24" ref="G168:G231">100*(AJ168/AH168)</f>
        <v>50.78815544356966</v>
      </c>
      <c r="H168" s="103">
        <f t="shared" si="19"/>
        <v>4.526918483712215</v>
      </c>
      <c r="I168" s="130">
        <v>7.7</v>
      </c>
      <c r="J168" s="118">
        <v>4</v>
      </c>
      <c r="K168" s="118" t="s">
        <v>486</v>
      </c>
      <c r="L168" s="208" t="s">
        <v>302</v>
      </c>
      <c r="M168" s="118">
        <v>5.8</v>
      </c>
      <c r="N168" s="152">
        <v>23.2</v>
      </c>
      <c r="O168" s="118" t="s">
        <v>137</v>
      </c>
      <c r="P168" s="152">
        <v>0.2</v>
      </c>
      <c r="Q168" s="264"/>
      <c r="R168" s="118"/>
      <c r="S168" s="118">
        <v>1012</v>
      </c>
      <c r="T168" s="137" t="s">
        <v>0</v>
      </c>
      <c r="U168" s="117"/>
      <c r="V168" s="117"/>
      <c r="X168" s="85">
        <v>18.3</v>
      </c>
      <c r="Y168" s="85">
        <v>9.1</v>
      </c>
      <c r="AH168" s="89">
        <f t="shared" si="20"/>
        <v>16.61023797035605</v>
      </c>
      <c r="AI168" s="89">
        <f t="shared" si="21"/>
        <v>12.191333479931261</v>
      </c>
      <c r="AJ168" s="89">
        <f t="shared" si="22"/>
        <v>8.436033479931261</v>
      </c>
      <c r="AK168" s="89">
        <f t="shared" si="23"/>
        <v>4.526918483712215</v>
      </c>
    </row>
    <row r="169" spans="1:37" ht="11.25">
      <c r="A169" s="28">
        <v>40704</v>
      </c>
      <c r="B169" s="143">
        <v>13.1</v>
      </c>
      <c r="C169" s="39">
        <v>10.3</v>
      </c>
      <c r="D169" s="152">
        <v>16.5</v>
      </c>
      <c r="E169" s="131">
        <v>7.3</v>
      </c>
      <c r="F169" s="109">
        <f t="shared" si="18"/>
        <v>11.9</v>
      </c>
      <c r="G169" s="109">
        <f t="shared" si="24"/>
        <v>68.25797673698612</v>
      </c>
      <c r="H169" s="103">
        <f t="shared" si="19"/>
        <v>7.389558275157683</v>
      </c>
      <c r="I169" s="130">
        <v>6</v>
      </c>
      <c r="J169" s="118">
        <v>7</v>
      </c>
      <c r="K169" s="118" t="s">
        <v>485</v>
      </c>
      <c r="L169" s="208" t="s">
        <v>287</v>
      </c>
      <c r="M169" s="118">
        <v>2.4</v>
      </c>
      <c r="N169" s="152">
        <v>18.4</v>
      </c>
      <c r="O169" s="118" t="s">
        <v>492</v>
      </c>
      <c r="P169" s="152">
        <v>0.1</v>
      </c>
      <c r="Q169" s="264"/>
      <c r="R169" s="118"/>
      <c r="S169" s="118">
        <v>1014</v>
      </c>
      <c r="T169" s="137" t="s">
        <v>242</v>
      </c>
      <c r="U169" s="117"/>
      <c r="V169" s="117"/>
      <c r="X169" s="85">
        <v>18.2</v>
      </c>
      <c r="Y169" s="85">
        <v>9.4</v>
      </c>
      <c r="AH169" s="89">
        <f t="shared" si="20"/>
        <v>15.067820814875786</v>
      </c>
      <c r="AI169" s="89">
        <f t="shared" si="21"/>
        <v>12.522189626588666</v>
      </c>
      <c r="AJ169" s="89">
        <f t="shared" si="22"/>
        <v>10.284989626588667</v>
      </c>
      <c r="AK169" s="89">
        <f t="shared" si="23"/>
        <v>7.389558275157683</v>
      </c>
    </row>
    <row r="170" spans="1:37" ht="11.25">
      <c r="A170" s="28">
        <v>40705</v>
      </c>
      <c r="B170" s="143">
        <v>13.1</v>
      </c>
      <c r="C170" s="39">
        <v>10.4</v>
      </c>
      <c r="D170" s="152">
        <v>18</v>
      </c>
      <c r="E170" s="131">
        <v>5</v>
      </c>
      <c r="F170" s="109">
        <f t="shared" si="18"/>
        <v>11.5</v>
      </c>
      <c r="G170" s="109">
        <f t="shared" si="24"/>
        <v>69.34531653146414</v>
      </c>
      <c r="H170" s="103">
        <f t="shared" si="19"/>
        <v>7.620753966896341</v>
      </c>
      <c r="I170" s="130">
        <v>2.5</v>
      </c>
      <c r="J170" s="118">
        <v>3</v>
      </c>
      <c r="K170" s="118" t="s">
        <v>487</v>
      </c>
      <c r="L170" s="118">
        <v>3</v>
      </c>
      <c r="M170" s="118">
        <v>4.7</v>
      </c>
      <c r="N170" s="152">
        <v>26.3</v>
      </c>
      <c r="O170" s="118" t="s">
        <v>486</v>
      </c>
      <c r="P170" s="152">
        <v>0.4</v>
      </c>
      <c r="Q170" s="264"/>
      <c r="R170" s="118"/>
      <c r="S170" s="118">
        <v>1016</v>
      </c>
      <c r="T170" s="137" t="s">
        <v>325</v>
      </c>
      <c r="U170" s="117"/>
      <c r="V170" s="117"/>
      <c r="X170" s="85">
        <v>18.3</v>
      </c>
      <c r="Y170" s="85">
        <v>9.3</v>
      </c>
      <c r="AH170" s="89">
        <f t="shared" si="20"/>
        <v>15.067820814875786</v>
      </c>
      <c r="AI170" s="89">
        <f t="shared" si="21"/>
        <v>12.606128038469452</v>
      </c>
      <c r="AJ170" s="89">
        <f t="shared" si="22"/>
        <v>10.448828038469452</v>
      </c>
      <c r="AK170" s="89">
        <f t="shared" si="23"/>
        <v>7.620753966896341</v>
      </c>
    </row>
    <row r="171" spans="1:37" ht="11.25">
      <c r="A171" s="28">
        <v>40706</v>
      </c>
      <c r="B171" s="143">
        <v>11.8</v>
      </c>
      <c r="C171" s="39">
        <v>9.9</v>
      </c>
      <c r="D171" s="283">
        <v>16.3</v>
      </c>
      <c r="E171" s="258">
        <v>2.7</v>
      </c>
      <c r="F171" s="109">
        <f t="shared" si="18"/>
        <v>9.5</v>
      </c>
      <c r="G171" s="109">
        <f t="shared" si="24"/>
        <v>77.15020970476233</v>
      </c>
      <c r="H171" s="103">
        <f t="shared" si="19"/>
        <v>7.9322863826561845</v>
      </c>
      <c r="I171" s="130">
        <v>-0.6</v>
      </c>
      <c r="J171" s="118">
        <v>8</v>
      </c>
      <c r="K171" s="118" t="s">
        <v>484</v>
      </c>
      <c r="L171" s="208" t="s">
        <v>136</v>
      </c>
      <c r="M171" s="118">
        <v>8.9</v>
      </c>
      <c r="N171" s="152">
        <v>40.5</v>
      </c>
      <c r="O171" s="118" t="s">
        <v>483</v>
      </c>
      <c r="P171" s="152">
        <v>19.2</v>
      </c>
      <c r="Q171" s="264"/>
      <c r="R171" s="118"/>
      <c r="S171" s="118">
        <v>1015</v>
      </c>
      <c r="T171" s="137" t="s">
        <v>499</v>
      </c>
      <c r="U171" s="117"/>
      <c r="V171" s="117"/>
      <c r="X171" s="85">
        <v>18.5</v>
      </c>
      <c r="Y171" s="85">
        <v>9.7</v>
      </c>
      <c r="AH171" s="89">
        <f t="shared" si="20"/>
        <v>13.834354463552966</v>
      </c>
      <c r="AI171" s="89">
        <f t="shared" si="21"/>
        <v>12.191333479931261</v>
      </c>
      <c r="AJ171" s="89">
        <f t="shared" si="22"/>
        <v>10.67323347993126</v>
      </c>
      <c r="AK171" s="89">
        <f t="shared" si="23"/>
        <v>7.9322863826561845</v>
      </c>
    </row>
    <row r="172" spans="1:37" ht="11.25">
      <c r="A172" s="28">
        <v>40707</v>
      </c>
      <c r="B172" s="143">
        <v>16.1</v>
      </c>
      <c r="C172" s="39">
        <v>14.5</v>
      </c>
      <c r="D172" s="152">
        <v>19.3</v>
      </c>
      <c r="E172" s="131">
        <v>10.1</v>
      </c>
      <c r="F172" s="109">
        <f t="shared" si="18"/>
        <v>14.7</v>
      </c>
      <c r="G172" s="109">
        <f t="shared" si="24"/>
        <v>83.2433978176151</v>
      </c>
      <c r="H172" s="103">
        <f t="shared" si="19"/>
        <v>13.25873614474861</v>
      </c>
      <c r="I172" s="130">
        <v>10.1</v>
      </c>
      <c r="J172" s="118">
        <v>8</v>
      </c>
      <c r="K172" s="118" t="s">
        <v>485</v>
      </c>
      <c r="L172" s="118">
        <v>4</v>
      </c>
      <c r="M172" s="118">
        <v>8.9</v>
      </c>
      <c r="N172" s="152">
        <v>27.7</v>
      </c>
      <c r="O172" s="118" t="s">
        <v>212</v>
      </c>
      <c r="P172" s="152">
        <v>0</v>
      </c>
      <c r="Q172" s="264"/>
      <c r="R172" s="118"/>
      <c r="S172" s="118">
        <v>1008</v>
      </c>
      <c r="T172" s="137" t="s">
        <v>425</v>
      </c>
      <c r="U172" s="117"/>
      <c r="V172" s="117"/>
      <c r="X172" s="85">
        <v>18.6</v>
      </c>
      <c r="Y172" s="85">
        <v>9.6</v>
      </c>
      <c r="AH172" s="89">
        <f t="shared" si="20"/>
        <v>18.289570683885234</v>
      </c>
      <c r="AI172" s="89">
        <f t="shared" si="21"/>
        <v>16.503260083520495</v>
      </c>
      <c r="AJ172" s="89">
        <f t="shared" si="22"/>
        <v>15.224860083520493</v>
      </c>
      <c r="AK172" s="89">
        <f t="shared" si="23"/>
        <v>13.25873614474861</v>
      </c>
    </row>
    <row r="173" spans="1:37" ht="11.25">
      <c r="A173" s="28">
        <v>40708</v>
      </c>
      <c r="B173" s="143">
        <v>17.4</v>
      </c>
      <c r="C173" s="39">
        <v>12.9</v>
      </c>
      <c r="D173" s="152">
        <v>22.9</v>
      </c>
      <c r="E173" s="131">
        <v>5.9</v>
      </c>
      <c r="F173" s="109">
        <f t="shared" si="18"/>
        <v>14.399999999999999</v>
      </c>
      <c r="G173" s="109">
        <f t="shared" si="24"/>
        <v>56.76955870997978</v>
      </c>
      <c r="H173" s="103">
        <f t="shared" si="19"/>
        <v>8.742015128394108</v>
      </c>
      <c r="I173" s="130">
        <v>2.7</v>
      </c>
      <c r="J173" s="118">
        <v>2</v>
      </c>
      <c r="K173" s="118" t="s">
        <v>487</v>
      </c>
      <c r="L173" s="118">
        <v>1</v>
      </c>
      <c r="M173" s="118">
        <v>3.1</v>
      </c>
      <c r="N173" s="152">
        <v>17</v>
      </c>
      <c r="O173" s="118" t="s">
        <v>483</v>
      </c>
      <c r="P173" s="152">
        <v>0</v>
      </c>
      <c r="Q173" s="264"/>
      <c r="R173" s="118"/>
      <c r="S173" s="118">
        <v>1020</v>
      </c>
      <c r="T173" s="137" t="s">
        <v>231</v>
      </c>
      <c r="U173" s="117"/>
      <c r="V173" s="117"/>
      <c r="X173" s="85">
        <v>18.4</v>
      </c>
      <c r="Y173" s="85">
        <v>9.4</v>
      </c>
      <c r="AH173" s="89">
        <f t="shared" si="20"/>
        <v>19.863614328178834</v>
      </c>
      <c r="AI173" s="89">
        <f t="shared" si="21"/>
        <v>14.871986197959439</v>
      </c>
      <c r="AJ173" s="89">
        <f t="shared" si="22"/>
        <v>11.27648619795944</v>
      </c>
      <c r="AK173" s="89">
        <f t="shared" si="23"/>
        <v>8.742015128394108</v>
      </c>
    </row>
    <row r="174" spans="1:37" ht="11.25">
      <c r="A174" s="28">
        <v>40709</v>
      </c>
      <c r="B174" s="143">
        <v>17.4</v>
      </c>
      <c r="C174" s="39">
        <v>15.1</v>
      </c>
      <c r="D174" s="152">
        <v>21</v>
      </c>
      <c r="E174" s="200">
        <v>11.1</v>
      </c>
      <c r="F174" s="109">
        <f t="shared" si="18"/>
        <v>16.05</v>
      </c>
      <c r="G174" s="109">
        <f t="shared" si="24"/>
        <v>77.10888188426335</v>
      </c>
      <c r="H174" s="103">
        <f t="shared" si="19"/>
        <v>13.350813871787931</v>
      </c>
      <c r="I174" s="130">
        <v>10.1</v>
      </c>
      <c r="J174" s="118">
        <v>8</v>
      </c>
      <c r="K174" s="118" t="s">
        <v>485</v>
      </c>
      <c r="L174" s="118">
        <v>4</v>
      </c>
      <c r="M174" s="118">
        <v>6.4</v>
      </c>
      <c r="N174" s="152">
        <v>22.5</v>
      </c>
      <c r="O174" s="118" t="s">
        <v>507</v>
      </c>
      <c r="P174" s="152">
        <v>0</v>
      </c>
      <c r="Q174" s="264"/>
      <c r="R174" s="118"/>
      <c r="S174" s="118">
        <v>1013</v>
      </c>
      <c r="T174" s="137" t="s">
        <v>38</v>
      </c>
      <c r="U174" s="117"/>
      <c r="V174" s="117"/>
      <c r="X174" s="85">
        <v>18.7</v>
      </c>
      <c r="Y174" s="85">
        <v>9.2</v>
      </c>
      <c r="AH174" s="89">
        <f t="shared" si="20"/>
        <v>19.863614328178834</v>
      </c>
      <c r="AI174" s="89">
        <f t="shared" si="21"/>
        <v>17.154310910261028</v>
      </c>
      <c r="AJ174" s="89">
        <f t="shared" si="22"/>
        <v>15.316610910261028</v>
      </c>
      <c r="AK174" s="89">
        <f t="shared" si="23"/>
        <v>13.350813871787931</v>
      </c>
    </row>
    <row r="175" spans="1:37" ht="11.25">
      <c r="A175" s="28">
        <v>40710</v>
      </c>
      <c r="B175" s="143">
        <v>13.6</v>
      </c>
      <c r="C175" s="39">
        <v>11.4</v>
      </c>
      <c r="D175" s="152">
        <v>18.9</v>
      </c>
      <c r="E175" s="131">
        <v>8.6</v>
      </c>
      <c r="F175" s="109">
        <f t="shared" si="18"/>
        <v>13.75</v>
      </c>
      <c r="G175" s="109">
        <f t="shared" si="24"/>
        <v>75.25578820930423</v>
      </c>
      <c r="H175" s="103">
        <f t="shared" si="19"/>
        <v>9.307427238210087</v>
      </c>
      <c r="I175" s="130">
        <v>5.7</v>
      </c>
      <c r="J175" s="118">
        <v>6</v>
      </c>
      <c r="K175" s="118" t="s">
        <v>486</v>
      </c>
      <c r="L175" s="208" t="s">
        <v>136</v>
      </c>
      <c r="M175" s="118">
        <v>6.4</v>
      </c>
      <c r="N175" s="152">
        <v>23.9</v>
      </c>
      <c r="O175" s="118" t="s">
        <v>137</v>
      </c>
      <c r="P175" s="152">
        <v>0.2</v>
      </c>
      <c r="Q175" s="264"/>
      <c r="R175" s="118"/>
      <c r="S175" s="118">
        <v>1009</v>
      </c>
      <c r="T175" s="137" t="s">
        <v>274</v>
      </c>
      <c r="U175" s="117"/>
      <c r="V175" s="117"/>
      <c r="X175" s="85">
        <v>18.8</v>
      </c>
      <c r="Y175" s="85">
        <v>9.7</v>
      </c>
      <c r="AH175" s="89">
        <f t="shared" si="20"/>
        <v>15.567352846527232</v>
      </c>
      <c r="AI175" s="89">
        <f t="shared" si="21"/>
        <v>13.473134087977627</v>
      </c>
      <c r="AJ175" s="89">
        <f t="shared" si="22"/>
        <v>11.715334087977627</v>
      </c>
      <c r="AK175" s="89">
        <f t="shared" si="23"/>
        <v>9.307427238210087</v>
      </c>
    </row>
    <row r="176" spans="1:37" ht="11.25">
      <c r="A176" s="28">
        <v>40711</v>
      </c>
      <c r="B176" s="143">
        <v>14.5</v>
      </c>
      <c r="C176" s="39">
        <v>12.2</v>
      </c>
      <c r="D176" s="152">
        <v>15.9</v>
      </c>
      <c r="E176" s="131">
        <v>8.1</v>
      </c>
      <c r="F176" s="109">
        <f t="shared" si="18"/>
        <v>12</v>
      </c>
      <c r="G176" s="109">
        <f t="shared" si="24"/>
        <v>74.93284585093318</v>
      </c>
      <c r="H176" s="103">
        <f t="shared" si="19"/>
        <v>10.112781014438976</v>
      </c>
      <c r="I176" s="130">
        <v>5.7</v>
      </c>
      <c r="J176" s="118">
        <v>8</v>
      </c>
      <c r="K176" s="118" t="s">
        <v>404</v>
      </c>
      <c r="L176" s="118">
        <v>5</v>
      </c>
      <c r="M176" s="118">
        <v>7.4</v>
      </c>
      <c r="N176" s="152">
        <v>27</v>
      </c>
      <c r="O176" s="118" t="s">
        <v>483</v>
      </c>
      <c r="P176" s="152">
        <v>3</v>
      </c>
      <c r="Q176" s="264"/>
      <c r="R176" s="118"/>
      <c r="S176" s="118">
        <v>1007</v>
      </c>
      <c r="T176" s="137" t="s">
        <v>107</v>
      </c>
      <c r="U176" s="117"/>
      <c r="V176" s="117"/>
      <c r="X176" s="85">
        <v>19</v>
      </c>
      <c r="Y176" s="85">
        <v>10</v>
      </c>
      <c r="AH176" s="89">
        <f t="shared" si="20"/>
        <v>16.503260083520495</v>
      </c>
      <c r="AI176" s="89">
        <f t="shared" si="21"/>
        <v>14.204062438763</v>
      </c>
      <c r="AJ176" s="89">
        <f t="shared" si="22"/>
        <v>12.366362438762998</v>
      </c>
      <c r="AK176" s="89">
        <f t="shared" si="23"/>
        <v>10.112781014438976</v>
      </c>
    </row>
    <row r="177" spans="1:37" ht="11.25">
      <c r="A177" s="28">
        <v>40712</v>
      </c>
      <c r="B177" s="143">
        <v>15.4</v>
      </c>
      <c r="C177" s="39">
        <v>12.8</v>
      </c>
      <c r="D177" s="152">
        <v>17.7</v>
      </c>
      <c r="E177" s="131">
        <v>9.8</v>
      </c>
      <c r="F177" s="109">
        <f t="shared" si="18"/>
        <v>13.75</v>
      </c>
      <c r="G177" s="109">
        <f t="shared" si="24"/>
        <v>72.60612398838853</v>
      </c>
      <c r="H177" s="103">
        <f t="shared" si="19"/>
        <v>10.508204261414773</v>
      </c>
      <c r="I177" s="130">
        <v>8.7</v>
      </c>
      <c r="J177" s="118">
        <v>5</v>
      </c>
      <c r="K177" s="118" t="s">
        <v>485</v>
      </c>
      <c r="L177" s="208" t="s">
        <v>136</v>
      </c>
      <c r="M177" s="118">
        <v>7.5</v>
      </c>
      <c r="N177" s="152">
        <v>23.9</v>
      </c>
      <c r="O177" s="118" t="s">
        <v>137</v>
      </c>
      <c r="P177" s="152">
        <v>2.3</v>
      </c>
      <c r="Q177" s="264"/>
      <c r="R177" s="118"/>
      <c r="S177" s="118">
        <v>999</v>
      </c>
      <c r="T177" s="137" t="s">
        <v>13</v>
      </c>
      <c r="U177" s="117"/>
      <c r="V177" s="117"/>
      <c r="X177" s="85">
        <v>18.9</v>
      </c>
      <c r="Y177" s="85">
        <v>9.7</v>
      </c>
      <c r="AH177" s="89">
        <f t="shared" si="20"/>
        <v>17.48820841929759</v>
      </c>
      <c r="AI177" s="89">
        <f t="shared" si="21"/>
        <v>14.77491028826301</v>
      </c>
      <c r="AJ177" s="89">
        <f t="shared" si="22"/>
        <v>12.697510288263011</v>
      </c>
      <c r="AK177" s="89">
        <f t="shared" si="23"/>
        <v>10.508204261414773</v>
      </c>
    </row>
    <row r="178" spans="1:37" ht="11.25">
      <c r="A178" s="28">
        <v>40713</v>
      </c>
      <c r="B178" s="143">
        <v>14.9</v>
      </c>
      <c r="C178" s="39">
        <v>12</v>
      </c>
      <c r="D178" s="152">
        <v>18.1</v>
      </c>
      <c r="E178" s="131">
        <v>9.8</v>
      </c>
      <c r="F178" s="109">
        <f t="shared" si="18"/>
        <v>13.950000000000001</v>
      </c>
      <c r="G178" s="109">
        <f t="shared" si="24"/>
        <v>69.09449195009584</v>
      </c>
      <c r="H178" s="103">
        <f t="shared" si="19"/>
        <v>9.289303029113997</v>
      </c>
      <c r="I178" s="130">
        <v>7.6</v>
      </c>
      <c r="J178" s="118">
        <v>6</v>
      </c>
      <c r="K178" s="118" t="s">
        <v>137</v>
      </c>
      <c r="L178" s="118">
        <v>5</v>
      </c>
      <c r="M178" s="118">
        <v>7.7</v>
      </c>
      <c r="N178" s="152">
        <v>22.5</v>
      </c>
      <c r="O178" s="118" t="s">
        <v>396</v>
      </c>
      <c r="P178" s="152">
        <v>0</v>
      </c>
      <c r="Q178" s="264"/>
      <c r="R178" s="118"/>
      <c r="S178" s="118">
        <v>1010</v>
      </c>
      <c r="T178" s="137" t="s">
        <v>171</v>
      </c>
      <c r="U178" s="117"/>
      <c r="V178" s="117"/>
      <c r="X178" s="85">
        <v>19.1</v>
      </c>
      <c r="Y178" s="85">
        <v>10</v>
      </c>
      <c r="AH178" s="89">
        <f t="shared" si="20"/>
        <v>16.934833208606896</v>
      </c>
      <c r="AI178" s="89">
        <f t="shared" si="21"/>
        <v>14.01813696808305</v>
      </c>
      <c r="AJ178" s="89">
        <f t="shared" si="22"/>
        <v>11.70103696808305</v>
      </c>
      <c r="AK178" s="89">
        <f t="shared" si="23"/>
        <v>9.289303029113997</v>
      </c>
    </row>
    <row r="179" spans="1:37" ht="11.25">
      <c r="A179" s="28">
        <v>40714</v>
      </c>
      <c r="B179" s="143">
        <v>18</v>
      </c>
      <c r="C179" s="39">
        <v>13.1</v>
      </c>
      <c r="D179" s="152">
        <v>21.8</v>
      </c>
      <c r="E179" s="131">
        <v>5</v>
      </c>
      <c r="F179" s="109">
        <f t="shared" si="18"/>
        <v>13.4</v>
      </c>
      <c r="G179" s="109">
        <f t="shared" si="24"/>
        <v>54.06255243379502</v>
      </c>
      <c r="H179" s="103">
        <f t="shared" si="19"/>
        <v>8.579053421224135</v>
      </c>
      <c r="I179" s="130">
        <v>2.1</v>
      </c>
      <c r="J179" s="118">
        <v>2</v>
      </c>
      <c r="K179" s="118" t="s">
        <v>212</v>
      </c>
      <c r="L179" s="118">
        <v>2</v>
      </c>
      <c r="M179" s="118">
        <v>3.5</v>
      </c>
      <c r="N179" s="152">
        <v>16.3</v>
      </c>
      <c r="O179" s="118" t="s">
        <v>483</v>
      </c>
      <c r="P179" s="152">
        <v>7.5</v>
      </c>
      <c r="Q179" s="264"/>
      <c r="R179" s="118"/>
      <c r="S179" s="118">
        <v>1012</v>
      </c>
      <c r="T179" s="137" t="s">
        <v>452</v>
      </c>
      <c r="U179" s="117"/>
      <c r="V179" s="117"/>
      <c r="X179" s="85">
        <v>18.9</v>
      </c>
      <c r="Y179" s="85">
        <v>10.2</v>
      </c>
      <c r="AH179" s="89">
        <f t="shared" si="20"/>
        <v>20.629290169999656</v>
      </c>
      <c r="AI179" s="89">
        <f t="shared" si="21"/>
        <v>15.067820814875786</v>
      </c>
      <c r="AJ179" s="89">
        <f t="shared" si="22"/>
        <v>11.152720814875785</v>
      </c>
      <c r="AK179" s="89">
        <f t="shared" si="23"/>
        <v>8.579053421224135</v>
      </c>
    </row>
    <row r="180" spans="1:37" ht="11.25">
      <c r="A180" s="28">
        <v>40715</v>
      </c>
      <c r="B180" s="143">
        <v>16.1</v>
      </c>
      <c r="C180" s="39">
        <v>14.4</v>
      </c>
      <c r="D180" s="152">
        <v>20.2</v>
      </c>
      <c r="E180" s="131">
        <v>13.9</v>
      </c>
      <c r="F180" s="109">
        <f t="shared" si="18"/>
        <v>17.05</v>
      </c>
      <c r="G180" s="109">
        <f t="shared" si="24"/>
        <v>82.22493477928458</v>
      </c>
      <c r="H180" s="103">
        <f t="shared" si="19"/>
        <v>13.070290516698043</v>
      </c>
      <c r="I180" s="130">
        <v>11.5</v>
      </c>
      <c r="J180" s="118">
        <v>6</v>
      </c>
      <c r="K180" s="118" t="s">
        <v>212</v>
      </c>
      <c r="L180" s="208" t="s">
        <v>136</v>
      </c>
      <c r="M180" s="118">
        <v>6.8</v>
      </c>
      <c r="N180" s="152">
        <v>24</v>
      </c>
      <c r="O180" s="118" t="s">
        <v>137</v>
      </c>
      <c r="P180" s="152">
        <v>0.2</v>
      </c>
      <c r="Q180" s="264"/>
      <c r="R180" s="118"/>
      <c r="S180" s="118">
        <v>1008</v>
      </c>
      <c r="T180" s="137" t="s">
        <v>291</v>
      </c>
      <c r="U180" s="117"/>
      <c r="V180" s="117"/>
      <c r="X180" s="85">
        <v>18.9</v>
      </c>
      <c r="Y180" s="85">
        <v>10.1</v>
      </c>
      <c r="AH180" s="89">
        <f t="shared" si="20"/>
        <v>18.289570683885234</v>
      </c>
      <c r="AI180" s="89">
        <f t="shared" si="21"/>
        <v>16.39688756623579</v>
      </c>
      <c r="AJ180" s="89">
        <f t="shared" si="22"/>
        <v>15.038587566235789</v>
      </c>
      <c r="AK180" s="89">
        <f t="shared" si="23"/>
        <v>13.070290516698043</v>
      </c>
    </row>
    <row r="181" spans="1:37" ht="11.25">
      <c r="A181" s="28">
        <v>40716</v>
      </c>
      <c r="B181" s="143">
        <v>14.3</v>
      </c>
      <c r="C181" s="39">
        <v>12.1</v>
      </c>
      <c r="D181" s="152">
        <v>19.6</v>
      </c>
      <c r="E181" s="131">
        <v>13.2</v>
      </c>
      <c r="F181" s="109">
        <f t="shared" si="18"/>
        <v>16.4</v>
      </c>
      <c r="G181" s="109">
        <f t="shared" si="24"/>
        <v>75.82678417884426</v>
      </c>
      <c r="H181" s="103">
        <f t="shared" si="19"/>
        <v>10.096667080432047</v>
      </c>
      <c r="I181" s="130">
        <v>12.8</v>
      </c>
      <c r="J181" s="118">
        <v>6</v>
      </c>
      <c r="K181" s="118" t="s">
        <v>485</v>
      </c>
      <c r="L181" s="208" t="s">
        <v>136</v>
      </c>
      <c r="M181" s="118">
        <v>6.8</v>
      </c>
      <c r="N181" s="152">
        <v>25.3</v>
      </c>
      <c r="O181" s="118" t="s">
        <v>485</v>
      </c>
      <c r="P181" s="152">
        <v>1.9</v>
      </c>
      <c r="Q181" s="264"/>
      <c r="R181" s="118"/>
      <c r="S181" s="118">
        <v>1005</v>
      </c>
      <c r="T181" s="137" t="s">
        <v>189</v>
      </c>
      <c r="U181" s="117"/>
      <c r="V181" s="117"/>
      <c r="X181" s="85">
        <v>19.2</v>
      </c>
      <c r="Y181" s="85">
        <v>10.3</v>
      </c>
      <c r="AH181" s="89">
        <f t="shared" si="20"/>
        <v>16.291117499602702</v>
      </c>
      <c r="AI181" s="89">
        <f t="shared" si="21"/>
        <v>14.110830506745673</v>
      </c>
      <c r="AJ181" s="89">
        <f t="shared" si="22"/>
        <v>12.353030506745672</v>
      </c>
      <c r="AK181" s="89">
        <f t="shared" si="23"/>
        <v>10.096667080432047</v>
      </c>
    </row>
    <row r="182" spans="1:37" ht="11.25">
      <c r="A182" s="28">
        <v>40717</v>
      </c>
      <c r="B182" s="143">
        <v>14.1</v>
      </c>
      <c r="C182" s="39">
        <v>10.7</v>
      </c>
      <c r="D182" s="152">
        <v>16.9</v>
      </c>
      <c r="E182" s="131">
        <v>10.2</v>
      </c>
      <c r="F182" s="109">
        <f t="shared" si="18"/>
        <v>13.549999999999999</v>
      </c>
      <c r="G182" s="109">
        <f t="shared" si="24"/>
        <v>63.08118915471229</v>
      </c>
      <c r="H182" s="103">
        <f t="shared" si="19"/>
        <v>7.188453904677046</v>
      </c>
      <c r="I182" s="130">
        <v>8.1</v>
      </c>
      <c r="J182" s="118">
        <v>7</v>
      </c>
      <c r="K182" s="118" t="s">
        <v>486</v>
      </c>
      <c r="L182" s="118">
        <v>4</v>
      </c>
      <c r="M182" s="118">
        <v>7.6</v>
      </c>
      <c r="N182" s="152">
        <v>27.7</v>
      </c>
      <c r="O182" s="118" t="s">
        <v>486</v>
      </c>
      <c r="P182" s="152">
        <v>0.1</v>
      </c>
      <c r="Q182" s="264"/>
      <c r="R182" s="118"/>
      <c r="S182" s="118">
        <v>1013</v>
      </c>
      <c r="T182" s="137" t="s">
        <v>472</v>
      </c>
      <c r="U182" s="117"/>
      <c r="V182" s="117"/>
      <c r="X182" s="85">
        <v>19</v>
      </c>
      <c r="Y182" s="85">
        <v>10.5</v>
      </c>
      <c r="AH182" s="89">
        <f t="shared" si="20"/>
        <v>16.081373099585093</v>
      </c>
      <c r="AI182" s="89">
        <f t="shared" si="21"/>
        <v>12.86092138362429</v>
      </c>
      <c r="AJ182" s="89">
        <f t="shared" si="22"/>
        <v>10.144321383624291</v>
      </c>
      <c r="AK182" s="89">
        <f t="shared" si="23"/>
        <v>7.188453904677046</v>
      </c>
    </row>
    <row r="183" spans="1:37" ht="11.25">
      <c r="A183" s="28">
        <v>40718</v>
      </c>
      <c r="B183" s="143">
        <v>15.5</v>
      </c>
      <c r="C183" s="39">
        <v>12.2</v>
      </c>
      <c r="D183" s="152">
        <v>17.1</v>
      </c>
      <c r="E183" s="131">
        <v>6.5</v>
      </c>
      <c r="F183" s="109">
        <f t="shared" si="18"/>
        <v>11.8</v>
      </c>
      <c r="G183" s="109">
        <f t="shared" si="24"/>
        <v>65.72078286346338</v>
      </c>
      <c r="H183" s="103">
        <f t="shared" si="19"/>
        <v>9.118896157390564</v>
      </c>
      <c r="I183" s="130">
        <v>3.8</v>
      </c>
      <c r="J183" s="90">
        <v>5</v>
      </c>
      <c r="K183" s="118" t="s">
        <v>137</v>
      </c>
      <c r="L183" s="208" t="s">
        <v>331</v>
      </c>
      <c r="M183" s="118">
        <v>4.5</v>
      </c>
      <c r="N183" s="152">
        <v>17</v>
      </c>
      <c r="O183" s="118" t="s">
        <v>485</v>
      </c>
      <c r="P183" s="152">
        <v>9.7</v>
      </c>
      <c r="Q183" s="264"/>
      <c r="R183" s="118"/>
      <c r="S183" s="118">
        <v>1022</v>
      </c>
      <c r="T183" s="137" t="s">
        <v>10</v>
      </c>
      <c r="U183" s="117"/>
      <c r="V183" s="117"/>
      <c r="X183" s="85">
        <v>19.1</v>
      </c>
      <c r="Y183" s="85">
        <v>10.5</v>
      </c>
      <c r="AH183" s="89">
        <f t="shared" si="20"/>
        <v>17.600767877026804</v>
      </c>
      <c r="AI183" s="89">
        <f t="shared" si="21"/>
        <v>14.204062438763</v>
      </c>
      <c r="AJ183" s="89">
        <f t="shared" si="22"/>
        <v>11.567362438762999</v>
      </c>
      <c r="AK183" s="89">
        <f t="shared" si="23"/>
        <v>9.118896157390564</v>
      </c>
    </row>
    <row r="184" spans="1:37" ht="11.25">
      <c r="A184" s="28">
        <v>40719</v>
      </c>
      <c r="B184" s="143">
        <v>16.5</v>
      </c>
      <c r="C184" s="39">
        <v>15.7</v>
      </c>
      <c r="D184" s="152">
        <v>20.5</v>
      </c>
      <c r="E184" s="131">
        <v>9.9</v>
      </c>
      <c r="F184" s="109">
        <f t="shared" si="18"/>
        <v>15.2</v>
      </c>
      <c r="G184" s="109">
        <f t="shared" si="24"/>
        <v>91.61483042659559</v>
      </c>
      <c r="H184" s="103">
        <f t="shared" si="19"/>
        <v>15.131038853329084</v>
      </c>
      <c r="I184" s="130">
        <v>9.4</v>
      </c>
      <c r="J184" s="118">
        <v>8</v>
      </c>
      <c r="K184" s="118" t="s">
        <v>137</v>
      </c>
      <c r="L184" s="118">
        <v>3</v>
      </c>
      <c r="M184" s="118">
        <v>8.7</v>
      </c>
      <c r="N184" s="152">
        <v>26.3</v>
      </c>
      <c r="O184" s="118" t="s">
        <v>404</v>
      </c>
      <c r="P184" s="152">
        <v>0.4</v>
      </c>
      <c r="Q184" s="264"/>
      <c r="R184" s="118"/>
      <c r="S184" s="118">
        <v>1018</v>
      </c>
      <c r="T184" s="137" t="s">
        <v>375</v>
      </c>
      <c r="U184" s="117"/>
      <c r="V184" s="117"/>
      <c r="X184" s="85">
        <v>19.4</v>
      </c>
      <c r="Y184" s="85">
        <v>10.6</v>
      </c>
      <c r="AH184" s="89">
        <f t="shared" si="20"/>
        <v>18.76180453991678</v>
      </c>
      <c r="AI184" s="89">
        <f t="shared" si="21"/>
        <v>17.82779541421407</v>
      </c>
      <c r="AJ184" s="89">
        <f t="shared" si="22"/>
        <v>17.18859541421407</v>
      </c>
      <c r="AK184" s="89">
        <f t="shared" si="23"/>
        <v>15.131038853329084</v>
      </c>
    </row>
    <row r="185" spans="1:37" ht="11.25">
      <c r="A185" s="28">
        <v>40720</v>
      </c>
      <c r="B185" s="143">
        <v>20.1</v>
      </c>
      <c r="C185" s="39">
        <v>18</v>
      </c>
      <c r="D185" s="152">
        <v>28.6</v>
      </c>
      <c r="E185" s="131">
        <v>15.2</v>
      </c>
      <c r="F185" s="109">
        <f t="shared" si="18"/>
        <v>21.9</v>
      </c>
      <c r="G185" s="109">
        <f t="shared" si="24"/>
        <v>80.58697396415087</v>
      </c>
      <c r="H185" s="103">
        <f t="shared" si="19"/>
        <v>16.658106070752638</v>
      </c>
      <c r="I185" s="130">
        <v>14.6</v>
      </c>
      <c r="J185" s="118">
        <v>4</v>
      </c>
      <c r="K185" s="118" t="s">
        <v>404</v>
      </c>
      <c r="L185" s="208" t="s">
        <v>287</v>
      </c>
      <c r="M185" s="118">
        <v>6.3</v>
      </c>
      <c r="N185" s="152">
        <v>23.2</v>
      </c>
      <c r="O185" s="118" t="s">
        <v>404</v>
      </c>
      <c r="P185" s="152">
        <v>0</v>
      </c>
      <c r="Q185" s="264"/>
      <c r="R185" s="118"/>
      <c r="S185" s="118">
        <v>1022</v>
      </c>
      <c r="T185" s="137" t="s">
        <v>166</v>
      </c>
      <c r="U185" s="117"/>
      <c r="V185" s="117"/>
      <c r="X185" s="85">
        <v>19.5</v>
      </c>
      <c r="Y185" s="85">
        <v>10.6</v>
      </c>
      <c r="AH185" s="89">
        <f t="shared" si="20"/>
        <v>23.51669164104634</v>
      </c>
      <c r="AI185" s="89">
        <f t="shared" si="21"/>
        <v>20.629290169999656</v>
      </c>
      <c r="AJ185" s="89">
        <f t="shared" si="22"/>
        <v>18.951390169999655</v>
      </c>
      <c r="AK185" s="89">
        <f t="shared" si="23"/>
        <v>16.658106070752638</v>
      </c>
    </row>
    <row r="186" spans="1:37" ht="11.25">
      <c r="A186" s="28">
        <v>40721</v>
      </c>
      <c r="B186" s="143">
        <v>25.5</v>
      </c>
      <c r="C186" s="39">
        <v>19.5</v>
      </c>
      <c r="D186" s="152">
        <v>29.1</v>
      </c>
      <c r="E186" s="131">
        <v>16.5</v>
      </c>
      <c r="F186" s="109">
        <f t="shared" si="18"/>
        <v>22.8</v>
      </c>
      <c r="G186" s="109">
        <f t="shared" si="24"/>
        <v>54.758267161880305</v>
      </c>
      <c r="H186" s="103">
        <f t="shared" si="19"/>
        <v>15.731420007126404</v>
      </c>
      <c r="I186" s="130">
        <v>12</v>
      </c>
      <c r="J186" s="118">
        <v>2</v>
      </c>
      <c r="K186" s="118" t="s">
        <v>483</v>
      </c>
      <c r="L186" s="118">
        <v>3</v>
      </c>
      <c r="M186" s="118">
        <v>5.7</v>
      </c>
      <c r="N186" s="152">
        <v>20.4</v>
      </c>
      <c r="O186" s="118" t="s">
        <v>483</v>
      </c>
      <c r="P186" s="152">
        <v>1.1</v>
      </c>
      <c r="Q186" s="264"/>
      <c r="R186" s="118"/>
      <c r="S186" s="118">
        <v>1013</v>
      </c>
      <c r="T186" s="137" t="s">
        <v>18</v>
      </c>
      <c r="U186" s="117"/>
      <c r="V186" s="117"/>
      <c r="X186" s="85">
        <v>19.4</v>
      </c>
      <c r="Y186" s="85">
        <v>10.7</v>
      </c>
      <c r="AH186" s="89">
        <f t="shared" si="20"/>
        <v>32.622825555678986</v>
      </c>
      <c r="AI186" s="89">
        <f t="shared" si="21"/>
        <v>22.65769397353286</v>
      </c>
      <c r="AJ186" s="89">
        <f t="shared" si="22"/>
        <v>17.86369397353286</v>
      </c>
      <c r="AK186" s="89">
        <f t="shared" si="23"/>
        <v>15.731420007126404</v>
      </c>
    </row>
    <row r="187" spans="1:37" ht="11.25">
      <c r="A187" s="28">
        <v>40722</v>
      </c>
      <c r="B187" s="143">
        <v>15</v>
      </c>
      <c r="C187" s="39">
        <v>12.4</v>
      </c>
      <c r="D187" s="152">
        <v>17.8</v>
      </c>
      <c r="E187" s="131">
        <v>12.5</v>
      </c>
      <c r="F187" s="109">
        <f t="shared" si="18"/>
        <v>15.15</v>
      </c>
      <c r="G187" s="109">
        <f t="shared" si="24"/>
        <v>72.25160092135374</v>
      </c>
      <c r="H187" s="103">
        <f t="shared" si="19"/>
        <v>10.050315898698429</v>
      </c>
      <c r="I187" s="130">
        <v>10.9</v>
      </c>
      <c r="J187" s="118">
        <v>8</v>
      </c>
      <c r="K187" s="118" t="s">
        <v>487</v>
      </c>
      <c r="L187" s="118">
        <v>3</v>
      </c>
      <c r="M187" s="118">
        <v>4.8</v>
      </c>
      <c r="N187" s="152">
        <v>19.7</v>
      </c>
      <c r="O187" s="118" t="s">
        <v>487</v>
      </c>
      <c r="P187" s="152">
        <v>0</v>
      </c>
      <c r="Q187" s="264"/>
      <c r="R187" s="118"/>
      <c r="S187" s="118">
        <v>1017</v>
      </c>
      <c r="T187" s="137" t="s">
        <v>17</v>
      </c>
      <c r="U187" s="117"/>
      <c r="V187" s="117"/>
      <c r="X187" s="85">
        <v>19.9</v>
      </c>
      <c r="Y187" s="85">
        <v>10.9</v>
      </c>
      <c r="AH187" s="89">
        <f t="shared" si="20"/>
        <v>17.04426199146042</v>
      </c>
      <c r="AI187" s="89">
        <f t="shared" si="21"/>
        <v>14.392152154059962</v>
      </c>
      <c r="AJ187" s="89">
        <f t="shared" si="22"/>
        <v>12.314752154059963</v>
      </c>
      <c r="AK187" s="89">
        <f t="shared" si="23"/>
        <v>10.050315898698429</v>
      </c>
    </row>
    <row r="188" spans="1:37" ht="11.25">
      <c r="A188" s="28">
        <v>40723</v>
      </c>
      <c r="B188" s="143">
        <v>17</v>
      </c>
      <c r="C188" s="39">
        <v>13.1</v>
      </c>
      <c r="D188" s="152">
        <v>18.4</v>
      </c>
      <c r="E188" s="131">
        <v>5.8</v>
      </c>
      <c r="F188" s="109">
        <f t="shared" si="18"/>
        <v>12.1</v>
      </c>
      <c r="G188" s="109">
        <f t="shared" si="24"/>
        <v>61.711430680816</v>
      </c>
      <c r="H188" s="103">
        <f t="shared" si="19"/>
        <v>9.604302482731434</v>
      </c>
      <c r="I188" s="130">
        <v>3.1</v>
      </c>
      <c r="J188" s="118">
        <v>4</v>
      </c>
      <c r="K188" s="118" t="s">
        <v>487</v>
      </c>
      <c r="L188" s="118">
        <v>3</v>
      </c>
      <c r="M188" s="118">
        <v>3.9</v>
      </c>
      <c r="N188" s="152">
        <v>16.3</v>
      </c>
      <c r="O188" s="118" t="s">
        <v>486</v>
      </c>
      <c r="P188" s="152">
        <v>0</v>
      </c>
      <c r="Q188" s="264"/>
      <c r="R188" s="118"/>
      <c r="S188" s="118">
        <v>1022</v>
      </c>
      <c r="T188" s="137" t="s">
        <v>99</v>
      </c>
      <c r="U188" s="117"/>
      <c r="V188" s="117"/>
      <c r="X188" s="85">
        <v>19.8</v>
      </c>
      <c r="Y188" s="85">
        <v>10.9</v>
      </c>
      <c r="AH188" s="89">
        <f t="shared" si="20"/>
        <v>19.367110246872254</v>
      </c>
      <c r="AI188" s="89">
        <f t="shared" si="21"/>
        <v>15.067820814875786</v>
      </c>
      <c r="AJ188" s="89">
        <f t="shared" si="22"/>
        <v>11.951720814875785</v>
      </c>
      <c r="AK188" s="89">
        <f t="shared" si="23"/>
        <v>9.604302482731434</v>
      </c>
    </row>
    <row r="189" spans="1:37" ht="12" thickBot="1">
      <c r="A189" s="162">
        <v>40724</v>
      </c>
      <c r="B189" s="217">
        <v>16.1</v>
      </c>
      <c r="C189" s="218">
        <v>11.7</v>
      </c>
      <c r="D189" s="171">
        <v>19.6</v>
      </c>
      <c r="E189" s="219">
        <v>5.3</v>
      </c>
      <c r="F189" s="166">
        <f t="shared" si="18"/>
        <v>12.450000000000001</v>
      </c>
      <c r="G189" s="166">
        <f t="shared" si="24"/>
        <v>55.92072333108777</v>
      </c>
      <c r="H189" s="167">
        <f t="shared" si="19"/>
        <v>7.307892562533184</v>
      </c>
      <c r="I189" s="220">
        <v>2.8</v>
      </c>
      <c r="J189" s="169">
        <v>5</v>
      </c>
      <c r="K189" s="169" t="s">
        <v>492</v>
      </c>
      <c r="L189" s="169">
        <v>3</v>
      </c>
      <c r="M189" s="171">
        <v>5</v>
      </c>
      <c r="N189" s="171">
        <v>29.8</v>
      </c>
      <c r="O189" s="169" t="s">
        <v>487</v>
      </c>
      <c r="P189" s="171">
        <v>0</v>
      </c>
      <c r="Q189" s="280"/>
      <c r="R189" s="169"/>
      <c r="S189" s="169">
        <v>1025</v>
      </c>
      <c r="T189" s="174" t="s">
        <v>333</v>
      </c>
      <c r="U189" s="170"/>
      <c r="V189" s="170"/>
      <c r="X189" s="85">
        <v>19.9</v>
      </c>
      <c r="Y189" s="85">
        <v>10.7</v>
      </c>
      <c r="AH189" s="89">
        <f t="shared" si="20"/>
        <v>18.289570683885234</v>
      </c>
      <c r="AI189" s="89">
        <f t="shared" si="21"/>
        <v>13.743260220579202</v>
      </c>
      <c r="AJ189" s="89">
        <f t="shared" si="22"/>
        <v>10.2276602205792</v>
      </c>
      <c r="AK189" s="89">
        <f t="shared" si="23"/>
        <v>7.307892562533184</v>
      </c>
    </row>
    <row r="190" spans="1:37" s="252" customFormat="1" ht="12" thickBot="1">
      <c r="A190" s="243">
        <v>40725</v>
      </c>
      <c r="B190" s="244">
        <v>14.7</v>
      </c>
      <c r="C190" s="245">
        <v>12.5</v>
      </c>
      <c r="D190" s="246">
        <v>20</v>
      </c>
      <c r="E190" s="247">
        <v>5</v>
      </c>
      <c r="F190" s="229">
        <f t="shared" si="18"/>
        <v>12.5</v>
      </c>
      <c r="G190" s="229">
        <f t="shared" si="24"/>
        <v>76.14157907212288</v>
      </c>
      <c r="H190" s="230">
        <f t="shared" si="19"/>
        <v>10.545585591300279</v>
      </c>
      <c r="I190" s="248">
        <v>2.6</v>
      </c>
      <c r="J190" s="249">
        <v>4</v>
      </c>
      <c r="K190" s="249" t="s">
        <v>487</v>
      </c>
      <c r="L190" s="249">
        <v>4</v>
      </c>
      <c r="M190" s="249">
        <v>3.5</v>
      </c>
      <c r="N190" s="246">
        <v>19.1</v>
      </c>
      <c r="O190" s="249" t="s">
        <v>492</v>
      </c>
      <c r="P190" s="246">
        <v>0</v>
      </c>
      <c r="Q190" s="262"/>
      <c r="R190" s="249"/>
      <c r="S190" s="249">
        <v>1028</v>
      </c>
      <c r="T190" s="251" t="s">
        <v>308</v>
      </c>
      <c r="U190" s="250"/>
      <c r="V190" s="250"/>
      <c r="X190" s="253">
        <v>20.1</v>
      </c>
      <c r="Y190" s="253">
        <v>11.2</v>
      </c>
      <c r="AH190" s="252">
        <f t="shared" si="20"/>
        <v>16.717824157058523</v>
      </c>
      <c r="AI190" s="252">
        <f t="shared" si="21"/>
        <v>14.487015299685174</v>
      </c>
      <c r="AJ190" s="252">
        <f t="shared" si="22"/>
        <v>12.729215299685174</v>
      </c>
      <c r="AK190" s="252">
        <f t="shared" si="23"/>
        <v>10.545585591300279</v>
      </c>
    </row>
    <row r="191" spans="1:37" ht="11.25">
      <c r="A191" s="175">
        <v>40726</v>
      </c>
      <c r="B191" s="176">
        <v>16.7</v>
      </c>
      <c r="C191" s="177">
        <v>14.1</v>
      </c>
      <c r="D191" s="181">
        <v>23.5</v>
      </c>
      <c r="E191" s="178">
        <v>5.7</v>
      </c>
      <c r="F191" s="109">
        <f t="shared" si="18"/>
        <v>14.6</v>
      </c>
      <c r="G191" s="109">
        <f t="shared" si="24"/>
        <v>73.69772842842475</v>
      </c>
      <c r="H191" s="103">
        <f t="shared" si="19"/>
        <v>11.984668511354725</v>
      </c>
      <c r="I191" s="179">
        <v>3.5</v>
      </c>
      <c r="J191" s="180">
        <v>2</v>
      </c>
      <c r="K191" s="180" t="s">
        <v>487</v>
      </c>
      <c r="L191" s="180">
        <v>2</v>
      </c>
      <c r="M191" s="180">
        <v>1.4</v>
      </c>
      <c r="N191" s="181">
        <v>11.8</v>
      </c>
      <c r="O191" s="180" t="s">
        <v>404</v>
      </c>
      <c r="P191" s="181">
        <v>0</v>
      </c>
      <c r="Q191" s="263"/>
      <c r="R191" s="180"/>
      <c r="S191" s="180">
        <v>1021</v>
      </c>
      <c r="T191" s="224" t="s">
        <v>477</v>
      </c>
      <c r="U191" s="223"/>
      <c r="V191" s="223"/>
      <c r="X191" s="85">
        <v>20.1</v>
      </c>
      <c r="Y191" s="85">
        <v>11.1</v>
      </c>
      <c r="AH191" s="89">
        <f t="shared" si="20"/>
        <v>19.001906026433034</v>
      </c>
      <c r="AI191" s="89">
        <f t="shared" si="21"/>
        <v>16.081373099585093</v>
      </c>
      <c r="AJ191" s="89">
        <f t="shared" si="22"/>
        <v>14.003973099585092</v>
      </c>
      <c r="AK191" s="89">
        <f t="shared" si="23"/>
        <v>11.984668511354725</v>
      </c>
    </row>
    <row r="192" spans="1:37" ht="11.25">
      <c r="A192" s="28">
        <v>40727</v>
      </c>
      <c r="B192" s="143">
        <v>20</v>
      </c>
      <c r="C192" s="39">
        <v>15.9</v>
      </c>
      <c r="D192" s="152">
        <v>23.8</v>
      </c>
      <c r="E192" s="131">
        <v>9.8</v>
      </c>
      <c r="F192" s="109">
        <f t="shared" si="18"/>
        <v>16.8</v>
      </c>
      <c r="G192" s="109">
        <f t="shared" si="24"/>
        <v>63.24557639230277</v>
      </c>
      <c r="H192" s="103">
        <f t="shared" si="19"/>
        <v>12.80679420394385</v>
      </c>
      <c r="I192" s="130">
        <v>7.9</v>
      </c>
      <c r="J192" s="118">
        <v>2</v>
      </c>
      <c r="K192" s="118" t="s">
        <v>485</v>
      </c>
      <c r="L192" s="118">
        <v>2</v>
      </c>
      <c r="M192" s="118">
        <v>1.7</v>
      </c>
      <c r="N192" s="152">
        <v>15.6</v>
      </c>
      <c r="O192" s="118" t="s">
        <v>137</v>
      </c>
      <c r="P192" s="152">
        <v>0</v>
      </c>
      <c r="Q192" s="264"/>
      <c r="R192" s="118"/>
      <c r="S192" s="118">
        <v>1018</v>
      </c>
      <c r="T192" s="137" t="s">
        <v>479</v>
      </c>
      <c r="U192" s="117"/>
      <c r="V192" s="117"/>
      <c r="X192" s="85">
        <v>20.1</v>
      </c>
      <c r="Y192" s="85">
        <v>11.3</v>
      </c>
      <c r="AH192" s="89">
        <f t="shared" si="20"/>
        <v>23.37157630766442</v>
      </c>
      <c r="AI192" s="89">
        <f t="shared" si="21"/>
        <v>18.057388147749236</v>
      </c>
      <c r="AJ192" s="89">
        <f t="shared" si="22"/>
        <v>14.781488147749236</v>
      </c>
      <c r="AK192" s="89">
        <f t="shared" si="23"/>
        <v>12.80679420394385</v>
      </c>
    </row>
    <row r="193" spans="1:37" ht="11.25">
      <c r="A193" s="28">
        <v>40728</v>
      </c>
      <c r="B193" s="143">
        <v>19</v>
      </c>
      <c r="C193" s="39">
        <v>16</v>
      </c>
      <c r="D193" s="152">
        <v>24</v>
      </c>
      <c r="E193" s="131">
        <v>15.3</v>
      </c>
      <c r="F193" s="109">
        <f t="shared" si="18"/>
        <v>19.65</v>
      </c>
      <c r="G193" s="109">
        <f t="shared" si="24"/>
        <v>71.83067547234394</v>
      </c>
      <c r="H193" s="103">
        <f t="shared" si="19"/>
        <v>13.804829765606135</v>
      </c>
      <c r="I193" s="130">
        <v>13.9</v>
      </c>
      <c r="J193" s="118">
        <v>7</v>
      </c>
      <c r="K193" s="118" t="s">
        <v>398</v>
      </c>
      <c r="L193" s="118">
        <v>1</v>
      </c>
      <c r="M193" s="118">
        <v>3.3</v>
      </c>
      <c r="N193" s="152">
        <v>16.3</v>
      </c>
      <c r="O193" s="118" t="s">
        <v>483</v>
      </c>
      <c r="P193" s="152">
        <v>0</v>
      </c>
      <c r="Q193" s="264"/>
      <c r="R193" s="118"/>
      <c r="S193" s="118">
        <v>1018</v>
      </c>
      <c r="T193" s="137" t="s">
        <v>12</v>
      </c>
      <c r="U193" s="117"/>
      <c r="V193" s="117"/>
      <c r="X193" s="85">
        <v>20</v>
      </c>
      <c r="Y193" s="85">
        <v>11.2</v>
      </c>
      <c r="AH193" s="89">
        <f t="shared" si="20"/>
        <v>21.962976181766184</v>
      </c>
      <c r="AI193" s="89">
        <f t="shared" si="21"/>
        <v>18.173154145192665</v>
      </c>
      <c r="AJ193" s="89">
        <f t="shared" si="22"/>
        <v>15.776154145192665</v>
      </c>
      <c r="AK193" s="89">
        <f t="shared" si="23"/>
        <v>13.804829765606135</v>
      </c>
    </row>
    <row r="194" spans="1:37" ht="11.25">
      <c r="A194" s="28">
        <v>40729</v>
      </c>
      <c r="B194" s="143">
        <v>20</v>
      </c>
      <c r="C194" s="39">
        <v>15.5</v>
      </c>
      <c r="D194" s="152">
        <v>23.3</v>
      </c>
      <c r="E194" s="131">
        <v>12.9</v>
      </c>
      <c r="F194" s="109">
        <f t="shared" si="18"/>
        <v>18.1</v>
      </c>
      <c r="G194" s="109">
        <f t="shared" si="24"/>
        <v>59.9243615093003</v>
      </c>
      <c r="H194" s="103">
        <f t="shared" si="19"/>
        <v>11.986070591759718</v>
      </c>
      <c r="I194" s="130">
        <v>9.5</v>
      </c>
      <c r="J194" s="118">
        <v>4</v>
      </c>
      <c r="K194" s="118" t="s">
        <v>404</v>
      </c>
      <c r="L194" s="118">
        <v>4</v>
      </c>
      <c r="M194" s="118">
        <v>7.7</v>
      </c>
      <c r="N194" s="152">
        <v>23.9</v>
      </c>
      <c r="O194" s="118" t="s">
        <v>485</v>
      </c>
      <c r="P194" s="152">
        <v>2.6</v>
      </c>
      <c r="Q194" s="264"/>
      <c r="R194" s="118"/>
      <c r="S194" s="118">
        <v>1012</v>
      </c>
      <c r="T194" s="137" t="s">
        <v>20</v>
      </c>
      <c r="U194" s="117"/>
      <c r="V194" s="117"/>
      <c r="X194" s="85">
        <v>20.2</v>
      </c>
      <c r="Y194" s="85">
        <v>11.4</v>
      </c>
      <c r="AH194" s="89">
        <f t="shared" si="20"/>
        <v>23.37157630766442</v>
      </c>
      <c r="AI194" s="89">
        <f t="shared" si="21"/>
        <v>17.600767877026804</v>
      </c>
      <c r="AJ194" s="89">
        <f t="shared" si="22"/>
        <v>14.005267877026803</v>
      </c>
      <c r="AK194" s="89">
        <f t="shared" si="23"/>
        <v>11.986070591759718</v>
      </c>
    </row>
    <row r="195" spans="1:37" ht="11.25">
      <c r="A195" s="28">
        <v>40730</v>
      </c>
      <c r="B195" s="143">
        <v>15</v>
      </c>
      <c r="C195" s="39">
        <v>13.3</v>
      </c>
      <c r="D195" s="152">
        <v>19.1</v>
      </c>
      <c r="E195" s="131">
        <v>11.1</v>
      </c>
      <c r="F195" s="109">
        <f t="shared" si="18"/>
        <v>15.100000000000001</v>
      </c>
      <c r="G195" s="109">
        <f t="shared" si="24"/>
        <v>81.59706514020593</v>
      </c>
      <c r="H195" s="103">
        <f t="shared" si="19"/>
        <v>11.88000642340303</v>
      </c>
      <c r="I195" s="130">
        <v>8</v>
      </c>
      <c r="J195" s="118">
        <v>5</v>
      </c>
      <c r="K195" s="118" t="s">
        <v>485</v>
      </c>
      <c r="L195" s="118">
        <v>4</v>
      </c>
      <c r="M195" s="118">
        <v>8</v>
      </c>
      <c r="N195" s="152">
        <v>34.6</v>
      </c>
      <c r="O195" s="118" t="s">
        <v>404</v>
      </c>
      <c r="P195" s="152">
        <v>7.5</v>
      </c>
      <c r="Q195" s="264"/>
      <c r="R195" s="118"/>
      <c r="S195" s="118">
        <v>1003</v>
      </c>
      <c r="T195" s="137" t="s">
        <v>27</v>
      </c>
      <c r="U195" s="117"/>
      <c r="V195" s="117"/>
      <c r="X195" s="85">
        <v>20.3</v>
      </c>
      <c r="Y195" s="85">
        <v>11.3</v>
      </c>
      <c r="AH195" s="89">
        <f t="shared" si="20"/>
        <v>17.04426199146042</v>
      </c>
      <c r="AI195" s="89">
        <f t="shared" si="21"/>
        <v>15.265917559839318</v>
      </c>
      <c r="AJ195" s="89">
        <f t="shared" si="22"/>
        <v>13.907617559839318</v>
      </c>
      <c r="AK195" s="89">
        <f t="shared" si="23"/>
        <v>11.88000642340303</v>
      </c>
    </row>
    <row r="196" spans="1:37" ht="11.25">
      <c r="A196" s="28">
        <v>40731</v>
      </c>
      <c r="B196" s="143">
        <v>14.9</v>
      </c>
      <c r="C196" s="39">
        <v>13.4</v>
      </c>
      <c r="D196" s="152">
        <v>19.6</v>
      </c>
      <c r="E196" s="131">
        <v>11.4</v>
      </c>
      <c r="F196" s="109">
        <f t="shared" si="18"/>
        <v>15.5</v>
      </c>
      <c r="G196" s="109">
        <f t="shared" si="24"/>
        <v>83.65787248219564</v>
      </c>
      <c r="H196" s="103">
        <f t="shared" si="19"/>
        <v>12.16066062624434</v>
      </c>
      <c r="I196" s="130">
        <v>10.1</v>
      </c>
      <c r="J196" s="118">
        <v>7</v>
      </c>
      <c r="K196" s="118" t="s">
        <v>484</v>
      </c>
      <c r="L196" s="118">
        <v>6</v>
      </c>
      <c r="M196" s="118">
        <v>9.2</v>
      </c>
      <c r="N196" s="152">
        <v>27.7</v>
      </c>
      <c r="O196" s="118" t="s">
        <v>404</v>
      </c>
      <c r="P196" s="152">
        <v>4.1</v>
      </c>
      <c r="Q196" s="264"/>
      <c r="R196" s="118"/>
      <c r="S196" s="118">
        <v>1000</v>
      </c>
      <c r="T196" s="137" t="s">
        <v>36</v>
      </c>
      <c r="U196" s="117"/>
      <c r="V196" s="117"/>
      <c r="X196" s="85">
        <v>20.3</v>
      </c>
      <c r="Y196" s="85">
        <v>11.4</v>
      </c>
      <c r="AH196" s="89">
        <f t="shared" si="20"/>
        <v>16.934833208606896</v>
      </c>
      <c r="AI196" s="89">
        <f t="shared" si="21"/>
        <v>15.365821170728879</v>
      </c>
      <c r="AJ196" s="89">
        <f t="shared" si="22"/>
        <v>14.16732117072888</v>
      </c>
      <c r="AK196" s="89">
        <f t="shared" si="23"/>
        <v>12.16066062624434</v>
      </c>
    </row>
    <row r="197" spans="1:37" ht="11.25">
      <c r="A197" s="28">
        <v>40732</v>
      </c>
      <c r="B197" s="143">
        <v>13.5</v>
      </c>
      <c r="C197" s="39">
        <v>12.5</v>
      </c>
      <c r="D197" s="152">
        <v>19.3</v>
      </c>
      <c r="E197" s="131">
        <v>9.8</v>
      </c>
      <c r="F197" s="109">
        <f t="shared" si="18"/>
        <v>14.55</v>
      </c>
      <c r="G197" s="109">
        <f t="shared" si="24"/>
        <v>88.50220467703159</v>
      </c>
      <c r="H197" s="103">
        <f t="shared" si="19"/>
        <v>11.639069833111652</v>
      </c>
      <c r="I197" s="130">
        <v>8.4</v>
      </c>
      <c r="J197" s="118">
        <v>7</v>
      </c>
      <c r="K197" s="118" t="s">
        <v>483</v>
      </c>
      <c r="L197" s="208" t="s">
        <v>136</v>
      </c>
      <c r="M197" s="118">
        <v>8.1</v>
      </c>
      <c r="N197" s="152">
        <v>26.3</v>
      </c>
      <c r="O197" s="118" t="s">
        <v>212</v>
      </c>
      <c r="P197" s="152">
        <v>5.1</v>
      </c>
      <c r="Q197" s="264"/>
      <c r="R197" s="118"/>
      <c r="S197" s="118">
        <v>1001</v>
      </c>
      <c r="T197" s="266" t="s">
        <v>209</v>
      </c>
      <c r="U197" s="117"/>
      <c r="V197" s="117"/>
      <c r="X197" s="85">
        <v>20.3</v>
      </c>
      <c r="Y197" s="85">
        <v>11.3</v>
      </c>
      <c r="AH197" s="89">
        <f t="shared" si="20"/>
        <v>15.4662986641253</v>
      </c>
      <c r="AI197" s="89">
        <f t="shared" si="21"/>
        <v>14.487015299685174</v>
      </c>
      <c r="AJ197" s="89">
        <f t="shared" si="22"/>
        <v>13.688015299685174</v>
      </c>
      <c r="AK197" s="89">
        <f t="shared" si="23"/>
        <v>11.639069833111652</v>
      </c>
    </row>
    <row r="198" spans="1:37" ht="11.25">
      <c r="A198" s="28">
        <v>40733</v>
      </c>
      <c r="B198" s="143">
        <v>16.3</v>
      </c>
      <c r="C198" s="39">
        <v>14.2</v>
      </c>
      <c r="D198" s="152">
        <v>22.4</v>
      </c>
      <c r="E198" s="131">
        <v>9.5</v>
      </c>
      <c r="F198" s="109">
        <f t="shared" si="18"/>
        <v>15.95</v>
      </c>
      <c r="G198" s="109">
        <f t="shared" si="24"/>
        <v>78.3187157477039</v>
      </c>
      <c r="H198" s="103">
        <f t="shared" si="19"/>
        <v>12.522092576690723</v>
      </c>
      <c r="I198" s="130">
        <v>8.3</v>
      </c>
      <c r="J198" s="118">
        <v>6</v>
      </c>
      <c r="K198" s="118" t="s">
        <v>486</v>
      </c>
      <c r="L198" s="118">
        <v>3</v>
      </c>
      <c r="M198" s="118">
        <v>5.4</v>
      </c>
      <c r="N198" s="152">
        <v>19.7</v>
      </c>
      <c r="O198" s="118" t="s">
        <v>492</v>
      </c>
      <c r="P198" s="152">
        <v>0</v>
      </c>
      <c r="Q198" s="264"/>
      <c r="R198" s="118"/>
      <c r="S198" s="118">
        <v>1010</v>
      </c>
      <c r="T198" s="137" t="s">
        <v>116</v>
      </c>
      <c r="U198" s="117"/>
      <c r="V198" s="117"/>
      <c r="X198" s="85">
        <v>20.1</v>
      </c>
      <c r="Y198" s="85">
        <v>11.6</v>
      </c>
      <c r="AH198" s="89">
        <f t="shared" si="20"/>
        <v>18.524367818852948</v>
      </c>
      <c r="AI198" s="89">
        <f t="shared" si="21"/>
        <v>16.185946976106578</v>
      </c>
      <c r="AJ198" s="89">
        <f t="shared" si="22"/>
        <v>14.508046976106577</v>
      </c>
      <c r="AK198" s="89">
        <f t="shared" si="23"/>
        <v>12.522092576690723</v>
      </c>
    </row>
    <row r="199" spans="1:37" ht="11.25">
      <c r="A199" s="28">
        <v>40734</v>
      </c>
      <c r="B199" s="143">
        <v>17.1</v>
      </c>
      <c r="C199" s="39">
        <v>14.5</v>
      </c>
      <c r="D199" s="152">
        <v>22.8</v>
      </c>
      <c r="E199" s="131">
        <v>7.3</v>
      </c>
      <c r="F199" s="109">
        <f t="shared" si="18"/>
        <v>15.05</v>
      </c>
      <c r="G199" s="109">
        <f t="shared" si="24"/>
        <v>74.01594851499026</v>
      </c>
      <c r="H199" s="103">
        <f t="shared" si="19"/>
        <v>12.435599394895966</v>
      </c>
      <c r="I199" s="130">
        <v>5.3</v>
      </c>
      <c r="J199" s="118">
        <v>5</v>
      </c>
      <c r="K199" s="118" t="s">
        <v>486</v>
      </c>
      <c r="L199" s="208" t="s">
        <v>316</v>
      </c>
      <c r="M199" s="118">
        <v>2.3</v>
      </c>
      <c r="N199" s="152">
        <v>20.4</v>
      </c>
      <c r="O199" s="118" t="s">
        <v>404</v>
      </c>
      <c r="P199" s="152">
        <v>0.7</v>
      </c>
      <c r="Q199" s="264"/>
      <c r="R199" s="118"/>
      <c r="S199" s="118">
        <v>1018</v>
      </c>
      <c r="T199" s="137" t="s">
        <v>441</v>
      </c>
      <c r="U199" s="117"/>
      <c r="V199" s="117"/>
      <c r="X199" s="85">
        <v>20.2</v>
      </c>
      <c r="Y199" s="85">
        <v>11.4</v>
      </c>
      <c r="AH199" s="89">
        <f t="shared" si="20"/>
        <v>19.490204980077856</v>
      </c>
      <c r="AI199" s="89">
        <f t="shared" si="21"/>
        <v>16.503260083520495</v>
      </c>
      <c r="AJ199" s="89">
        <f t="shared" si="22"/>
        <v>14.425860083520494</v>
      </c>
      <c r="AK199" s="89">
        <f t="shared" si="23"/>
        <v>12.435599394895966</v>
      </c>
    </row>
    <row r="200" spans="1:37" ht="12.75">
      <c r="A200" s="28">
        <v>40735</v>
      </c>
      <c r="B200" s="143">
        <v>18.8</v>
      </c>
      <c r="C200" s="39">
        <v>13.8</v>
      </c>
      <c r="D200" s="152">
        <v>23.7</v>
      </c>
      <c r="E200" s="131">
        <v>8.7</v>
      </c>
      <c r="F200" s="109">
        <f t="shared" si="18"/>
        <v>16.2</v>
      </c>
      <c r="G200" s="109">
        <f t="shared" si="24"/>
        <v>54.29234151424254</v>
      </c>
      <c r="H200" s="103">
        <f t="shared" si="19"/>
        <v>9.38437185555619</v>
      </c>
      <c r="I200" s="130">
        <v>6</v>
      </c>
      <c r="J200" s="118">
        <v>3</v>
      </c>
      <c r="K200" s="118" t="s">
        <v>487</v>
      </c>
      <c r="L200" s="118">
        <v>2</v>
      </c>
      <c r="M200" s="118">
        <v>2.6</v>
      </c>
      <c r="N200" s="152">
        <v>16.3</v>
      </c>
      <c r="O200" s="118" t="s">
        <v>492</v>
      </c>
      <c r="P200" s="152">
        <v>0</v>
      </c>
      <c r="Q200" s="264"/>
      <c r="R200" s="118"/>
      <c r="S200" s="118">
        <v>1021</v>
      </c>
      <c r="T200" s="156" t="s">
        <v>314</v>
      </c>
      <c r="U200" s="117"/>
      <c r="V200" s="117"/>
      <c r="X200" s="85">
        <v>20.8</v>
      </c>
      <c r="Y200" s="85">
        <v>11.5</v>
      </c>
      <c r="AH200" s="89">
        <f t="shared" si="20"/>
        <v>21.690356745371425</v>
      </c>
      <c r="AI200" s="89">
        <f t="shared" si="21"/>
        <v>15.771202559854595</v>
      </c>
      <c r="AJ200" s="89">
        <f t="shared" si="22"/>
        <v>11.776202559854596</v>
      </c>
      <c r="AK200" s="89">
        <f t="shared" si="23"/>
        <v>9.38437185555619</v>
      </c>
    </row>
    <row r="201" spans="1:37" ht="12.75">
      <c r="A201" s="28">
        <v>40736</v>
      </c>
      <c r="B201" s="143">
        <v>16.4</v>
      </c>
      <c r="C201" s="39">
        <v>13.2</v>
      </c>
      <c r="D201" s="152">
        <v>21.1</v>
      </c>
      <c r="E201" s="131">
        <v>12.5</v>
      </c>
      <c r="F201" s="109">
        <f aca="true" t="shared" si="25" ref="F201:F264">AVERAGE(D201:E201)</f>
        <v>16.8</v>
      </c>
      <c r="G201" s="109">
        <f t="shared" si="24"/>
        <v>67.63906549590561</v>
      </c>
      <c r="H201" s="103">
        <f aca="true" t="shared" si="26" ref="H201:H264">AK201</f>
        <v>10.404343429316574</v>
      </c>
      <c r="I201" s="130">
        <v>9.8</v>
      </c>
      <c r="J201" s="118">
        <v>4</v>
      </c>
      <c r="K201" s="118" t="s">
        <v>397</v>
      </c>
      <c r="L201" s="118">
        <v>4</v>
      </c>
      <c r="M201" s="118">
        <v>3.2</v>
      </c>
      <c r="N201" s="152">
        <v>22.5</v>
      </c>
      <c r="O201" s="118" t="s">
        <v>398</v>
      </c>
      <c r="P201" s="152">
        <v>0</v>
      </c>
      <c r="Q201" s="264"/>
      <c r="R201" s="118"/>
      <c r="S201" s="118">
        <v>1021</v>
      </c>
      <c r="T201" s="156" t="s">
        <v>253</v>
      </c>
      <c r="U201" s="117"/>
      <c r="V201" s="117"/>
      <c r="X201" s="85">
        <v>20.8</v>
      </c>
      <c r="Y201" s="85">
        <v>11.8</v>
      </c>
      <c r="AH201" s="89">
        <f aca="true" t="shared" si="27" ref="AH201:AH264">6.107*EXP(17.38*(B201/(239+B201)))</f>
        <v>18.642754661927654</v>
      </c>
      <c r="AI201" s="89">
        <f aca="true" t="shared" si="28" ref="AI201:AI264">IF(W201&gt;=0,6.107*EXP(17.38*(C201/(239+C201))),6.107*EXP(22.44*(C201/(272.4+C201))))</f>
        <v>15.166585036022243</v>
      </c>
      <c r="AJ201" s="89">
        <f aca="true" t="shared" si="29" ref="AJ201:AJ264">IF(C201&gt;=0,AI201-(0.000799*1000*(B201-C201)),AI201-(0.00072*1000*(B201-C201)))</f>
        <v>12.609785036022243</v>
      </c>
      <c r="AK201" s="89">
        <f aca="true" t="shared" si="30" ref="AK201:AK264">239*LN(AJ201/6.107)/(17.38-LN(AJ201/6.107))</f>
        <v>10.404343429316574</v>
      </c>
    </row>
    <row r="202" spans="1:37" ht="11.25">
      <c r="A202" s="28">
        <v>40737</v>
      </c>
      <c r="B202" s="143">
        <v>17.5</v>
      </c>
      <c r="C202" s="39">
        <v>13.1</v>
      </c>
      <c r="D202" s="152">
        <v>19.2</v>
      </c>
      <c r="E202" s="131">
        <v>11</v>
      </c>
      <c r="F202" s="109">
        <f t="shared" si="25"/>
        <v>15.1</v>
      </c>
      <c r="G202" s="109">
        <f t="shared" si="24"/>
        <v>57.79153132465389</v>
      </c>
      <c r="H202" s="103">
        <f t="shared" si="26"/>
        <v>9.099484592858527</v>
      </c>
      <c r="I202" s="130">
        <v>8</v>
      </c>
      <c r="J202" s="118">
        <v>7</v>
      </c>
      <c r="K202" s="118" t="s">
        <v>397</v>
      </c>
      <c r="L202" s="208" t="s">
        <v>331</v>
      </c>
      <c r="M202" s="118">
        <v>1.2</v>
      </c>
      <c r="N202" s="152">
        <v>14.9</v>
      </c>
      <c r="O202" s="118" t="s">
        <v>450</v>
      </c>
      <c r="P202" s="152">
        <v>0</v>
      </c>
      <c r="Q202" s="264"/>
      <c r="R202" s="118"/>
      <c r="S202" s="118">
        <v>1021</v>
      </c>
      <c r="T202" s="137" t="s">
        <v>430</v>
      </c>
      <c r="U202" s="117"/>
      <c r="V202" s="117"/>
      <c r="X202" s="85">
        <v>20.8</v>
      </c>
      <c r="Y202" s="85">
        <v>11.8</v>
      </c>
      <c r="AH202" s="89">
        <f t="shared" si="27"/>
        <v>19.989469996874096</v>
      </c>
      <c r="AI202" s="89">
        <f t="shared" si="28"/>
        <v>15.067820814875786</v>
      </c>
      <c r="AJ202" s="89">
        <f t="shared" si="29"/>
        <v>11.552220814875785</v>
      </c>
      <c r="AK202" s="89">
        <f t="shared" si="30"/>
        <v>9.099484592858527</v>
      </c>
    </row>
    <row r="203" spans="1:37" ht="11.25">
      <c r="A203" s="28">
        <v>40738</v>
      </c>
      <c r="B203" s="143">
        <v>16.8</v>
      </c>
      <c r="C203" s="39">
        <v>12.5</v>
      </c>
      <c r="D203" s="152">
        <v>23.8</v>
      </c>
      <c r="E203" s="131">
        <v>6.4</v>
      </c>
      <c r="F203" s="109">
        <f t="shared" si="25"/>
        <v>15.100000000000001</v>
      </c>
      <c r="G203" s="109">
        <f t="shared" si="24"/>
        <v>57.79080749384967</v>
      </c>
      <c r="H203" s="103">
        <f t="shared" si="26"/>
        <v>8.444341379735913</v>
      </c>
      <c r="I203" s="130">
        <v>3.5</v>
      </c>
      <c r="J203" s="118">
        <v>1</v>
      </c>
      <c r="K203" s="118" t="s">
        <v>487</v>
      </c>
      <c r="L203" s="118">
        <v>3</v>
      </c>
      <c r="M203" s="118">
        <v>4.1</v>
      </c>
      <c r="N203" s="152">
        <v>25.3</v>
      </c>
      <c r="O203" s="118" t="s">
        <v>492</v>
      </c>
      <c r="P203" s="152">
        <v>0</v>
      </c>
      <c r="Q203" s="264"/>
      <c r="R203" s="118"/>
      <c r="S203" s="118">
        <v>1021</v>
      </c>
      <c r="T203" s="137" t="s">
        <v>128</v>
      </c>
      <c r="U203" s="117"/>
      <c r="V203" s="117"/>
      <c r="X203" s="85">
        <v>20.5</v>
      </c>
      <c r="Y203" s="85">
        <v>12</v>
      </c>
      <c r="AH203" s="89">
        <f t="shared" si="27"/>
        <v>19.122963978070903</v>
      </c>
      <c r="AI203" s="89">
        <f t="shared" si="28"/>
        <v>14.487015299685174</v>
      </c>
      <c r="AJ203" s="89">
        <f t="shared" si="29"/>
        <v>11.051315299685173</v>
      </c>
      <c r="AK203" s="89">
        <f t="shared" si="30"/>
        <v>8.444341379735913</v>
      </c>
    </row>
    <row r="204" spans="1:37" ht="11.25">
      <c r="A204" s="28">
        <v>40739</v>
      </c>
      <c r="B204" s="143">
        <v>17.9</v>
      </c>
      <c r="C204" s="39">
        <v>14.2</v>
      </c>
      <c r="D204" s="152">
        <v>24.5</v>
      </c>
      <c r="E204" s="131">
        <v>9.2</v>
      </c>
      <c r="F204" s="109">
        <f t="shared" si="25"/>
        <v>16.85</v>
      </c>
      <c r="G204" s="109">
        <f t="shared" si="24"/>
        <v>64.53514808510097</v>
      </c>
      <c r="H204" s="103">
        <f t="shared" si="26"/>
        <v>11.125017346024348</v>
      </c>
      <c r="I204" s="130">
        <v>6.7</v>
      </c>
      <c r="J204" s="118">
        <v>4</v>
      </c>
      <c r="K204" s="118" t="s">
        <v>485</v>
      </c>
      <c r="L204" s="118">
        <v>3</v>
      </c>
      <c r="M204" s="118">
        <v>5.2</v>
      </c>
      <c r="N204" s="152">
        <v>22.5</v>
      </c>
      <c r="O204" s="118" t="s">
        <v>137</v>
      </c>
      <c r="P204" s="152">
        <v>8.8</v>
      </c>
      <c r="Q204" s="264"/>
      <c r="R204" s="118"/>
      <c r="S204" s="118">
        <v>1017</v>
      </c>
      <c r="T204" s="137" t="s">
        <v>14</v>
      </c>
      <c r="U204" s="117"/>
      <c r="V204" s="117"/>
      <c r="X204" s="85">
        <v>20.3</v>
      </c>
      <c r="Y204" s="85">
        <v>11.8</v>
      </c>
      <c r="AH204" s="89">
        <f t="shared" si="27"/>
        <v>20.49990953559285</v>
      </c>
      <c r="AI204" s="89">
        <f t="shared" si="28"/>
        <v>16.185946976106578</v>
      </c>
      <c r="AJ204" s="89">
        <f t="shared" si="29"/>
        <v>13.22964697610658</v>
      </c>
      <c r="AK204" s="89">
        <f t="shared" si="30"/>
        <v>11.125017346024348</v>
      </c>
    </row>
    <row r="205" spans="1:37" ht="11.25">
      <c r="A205" s="28">
        <v>40740</v>
      </c>
      <c r="B205" s="143">
        <v>14.5</v>
      </c>
      <c r="C205" s="39">
        <v>14.3</v>
      </c>
      <c r="D205" s="152">
        <v>19</v>
      </c>
      <c r="E205" s="131">
        <v>13.1</v>
      </c>
      <c r="F205" s="109">
        <f t="shared" si="25"/>
        <v>16.05</v>
      </c>
      <c r="G205" s="109">
        <f t="shared" si="24"/>
        <v>97.74624781991287</v>
      </c>
      <c r="H205" s="103">
        <f t="shared" si="26"/>
        <v>14.147830930023856</v>
      </c>
      <c r="I205" s="130">
        <v>11.6</v>
      </c>
      <c r="J205" s="118">
        <v>8</v>
      </c>
      <c r="K205" s="118" t="s">
        <v>404</v>
      </c>
      <c r="L205" s="118">
        <v>4</v>
      </c>
      <c r="M205" s="118">
        <v>8.5</v>
      </c>
      <c r="N205" s="152">
        <v>25.3</v>
      </c>
      <c r="O205" s="118" t="s">
        <v>137</v>
      </c>
      <c r="P205" s="152">
        <v>5.7</v>
      </c>
      <c r="Q205" s="264"/>
      <c r="R205" s="118"/>
      <c r="S205" s="118">
        <v>998</v>
      </c>
      <c r="T205" s="137" t="s">
        <v>256</v>
      </c>
      <c r="U205" s="117"/>
      <c r="V205" s="117"/>
      <c r="X205" s="85">
        <v>20.2</v>
      </c>
      <c r="Y205" s="85">
        <v>11.8</v>
      </c>
      <c r="AH205" s="89">
        <f t="shared" si="27"/>
        <v>16.503260083520495</v>
      </c>
      <c r="AI205" s="89">
        <f t="shared" si="28"/>
        <v>16.291117499602702</v>
      </c>
      <c r="AJ205" s="89">
        <f t="shared" si="29"/>
        <v>16.1313174996027</v>
      </c>
      <c r="AK205" s="89">
        <f t="shared" si="30"/>
        <v>14.147830930023856</v>
      </c>
    </row>
    <row r="206" spans="1:37" ht="11.25">
      <c r="A206" s="28">
        <v>40741</v>
      </c>
      <c r="B206" s="143">
        <v>15.5</v>
      </c>
      <c r="C206" s="39">
        <v>13.7</v>
      </c>
      <c r="D206" s="152">
        <v>18.4</v>
      </c>
      <c r="E206" s="131">
        <v>11.7</v>
      </c>
      <c r="F206" s="109">
        <f t="shared" si="25"/>
        <v>15.049999999999999</v>
      </c>
      <c r="G206" s="109">
        <f t="shared" si="24"/>
        <v>80.85321410382325</v>
      </c>
      <c r="H206" s="103">
        <f t="shared" si="26"/>
        <v>12.228557698245595</v>
      </c>
      <c r="I206" s="130">
        <v>10.3</v>
      </c>
      <c r="J206" s="118">
        <v>7</v>
      </c>
      <c r="K206" s="118" t="s">
        <v>137</v>
      </c>
      <c r="L206" s="208" t="s">
        <v>136</v>
      </c>
      <c r="M206" s="118">
        <v>9.6</v>
      </c>
      <c r="N206" s="152">
        <v>31.2</v>
      </c>
      <c r="O206" s="118" t="s">
        <v>485</v>
      </c>
      <c r="P206" s="152">
        <v>2</v>
      </c>
      <c r="Q206" s="264"/>
      <c r="R206" s="118"/>
      <c r="S206" s="118">
        <v>991</v>
      </c>
      <c r="T206" s="137" t="s">
        <v>250</v>
      </c>
      <c r="U206" s="117"/>
      <c r="V206" s="117"/>
      <c r="X206" s="85">
        <v>20.3</v>
      </c>
      <c r="Y206" s="85">
        <v>11.6</v>
      </c>
      <c r="AH206" s="89">
        <f t="shared" si="27"/>
        <v>17.600767877026804</v>
      </c>
      <c r="AI206" s="89">
        <f t="shared" si="28"/>
        <v>15.668986535529427</v>
      </c>
      <c r="AJ206" s="89">
        <f t="shared" si="29"/>
        <v>14.230786535529427</v>
      </c>
      <c r="AK206" s="89">
        <f t="shared" si="30"/>
        <v>12.228557698245595</v>
      </c>
    </row>
    <row r="207" spans="1:37" ht="11.25">
      <c r="A207" s="28">
        <v>40742</v>
      </c>
      <c r="B207" s="143">
        <v>14.3</v>
      </c>
      <c r="C207" s="39">
        <v>12.8</v>
      </c>
      <c r="D207" s="152">
        <v>17.1</v>
      </c>
      <c r="E207" s="131">
        <v>12.9</v>
      </c>
      <c r="F207" s="109">
        <f t="shared" si="25"/>
        <v>15</v>
      </c>
      <c r="G207" s="109">
        <f t="shared" si="24"/>
        <v>83.33627382280008</v>
      </c>
      <c r="H207" s="103">
        <f t="shared" si="26"/>
        <v>11.515317000892964</v>
      </c>
      <c r="I207" s="130">
        <v>12</v>
      </c>
      <c r="J207" s="118">
        <v>8</v>
      </c>
      <c r="K207" s="118" t="s">
        <v>137</v>
      </c>
      <c r="L207" s="118">
        <v>5</v>
      </c>
      <c r="M207" s="118">
        <v>10.5</v>
      </c>
      <c r="N207" s="152">
        <v>29.8</v>
      </c>
      <c r="O207" s="118" t="s">
        <v>507</v>
      </c>
      <c r="P207" s="152">
        <v>2.2</v>
      </c>
      <c r="Q207" s="264"/>
      <c r="R207" s="118"/>
      <c r="S207" s="118">
        <v>994</v>
      </c>
      <c r="T207" s="137" t="s">
        <v>475</v>
      </c>
      <c r="U207" s="117"/>
      <c r="V207" s="117"/>
      <c r="X207" s="85">
        <v>20.4</v>
      </c>
      <c r="Y207" s="85">
        <v>11.9</v>
      </c>
      <c r="AH207" s="89">
        <f t="shared" si="27"/>
        <v>16.291117499602702</v>
      </c>
      <c r="AI207" s="89">
        <f t="shared" si="28"/>
        <v>14.77491028826301</v>
      </c>
      <c r="AJ207" s="89">
        <f t="shared" si="29"/>
        <v>13.576410288263009</v>
      </c>
      <c r="AK207" s="89">
        <f t="shared" si="30"/>
        <v>11.515317000892964</v>
      </c>
    </row>
    <row r="208" spans="1:37" ht="11.25">
      <c r="A208" s="28">
        <v>40743</v>
      </c>
      <c r="B208" s="143">
        <v>15.5</v>
      </c>
      <c r="C208" s="39">
        <v>14.2</v>
      </c>
      <c r="D208" s="152">
        <v>18.4</v>
      </c>
      <c r="E208" s="131">
        <v>11.8</v>
      </c>
      <c r="F208" s="109">
        <f t="shared" si="25"/>
        <v>15.1</v>
      </c>
      <c r="G208" s="109">
        <f t="shared" si="24"/>
        <v>86.06014852270931</v>
      </c>
      <c r="H208" s="103">
        <f t="shared" si="26"/>
        <v>13.180465110136819</v>
      </c>
      <c r="I208" s="130">
        <v>10.1</v>
      </c>
      <c r="J208" s="118">
        <v>8</v>
      </c>
      <c r="K208" s="118" t="s">
        <v>487</v>
      </c>
      <c r="L208" s="208" t="s">
        <v>287</v>
      </c>
      <c r="M208" s="118">
        <v>5.8</v>
      </c>
      <c r="N208" s="152">
        <v>22.5</v>
      </c>
      <c r="O208" s="118" t="s">
        <v>492</v>
      </c>
      <c r="P208" s="152">
        <v>0</v>
      </c>
      <c r="Q208" s="264"/>
      <c r="R208" s="118"/>
      <c r="S208" s="118">
        <v>1002</v>
      </c>
      <c r="T208" s="137" t="s">
        <v>285</v>
      </c>
      <c r="U208" s="117"/>
      <c r="V208" s="117"/>
      <c r="X208" s="85">
        <v>20.6</v>
      </c>
      <c r="Y208" s="85">
        <v>12</v>
      </c>
      <c r="AH208" s="89">
        <f t="shared" si="27"/>
        <v>17.600767877026804</v>
      </c>
      <c r="AI208" s="89">
        <f t="shared" si="28"/>
        <v>16.185946976106578</v>
      </c>
      <c r="AJ208" s="89">
        <f t="shared" si="29"/>
        <v>15.147246976106578</v>
      </c>
      <c r="AK208" s="89">
        <f t="shared" si="30"/>
        <v>13.180465110136819</v>
      </c>
    </row>
    <row r="209" spans="1:37" ht="11.25">
      <c r="A209" s="28">
        <v>40744</v>
      </c>
      <c r="B209" s="143">
        <v>14.8</v>
      </c>
      <c r="C209" s="39">
        <v>12.2</v>
      </c>
      <c r="D209" s="152">
        <v>18.4</v>
      </c>
      <c r="E209" s="131">
        <v>12.2</v>
      </c>
      <c r="F209" s="109">
        <f t="shared" si="25"/>
        <v>15.299999999999999</v>
      </c>
      <c r="G209" s="109">
        <f t="shared" si="24"/>
        <v>72.07088364423738</v>
      </c>
      <c r="H209" s="103">
        <f t="shared" si="26"/>
        <v>9.820699336488307</v>
      </c>
      <c r="I209" s="130">
        <v>12.1</v>
      </c>
      <c r="J209" s="118">
        <v>8</v>
      </c>
      <c r="K209" s="118" t="s">
        <v>137</v>
      </c>
      <c r="L209" s="208" t="s">
        <v>287</v>
      </c>
      <c r="M209" s="118">
        <v>3.9</v>
      </c>
      <c r="N209" s="152">
        <v>13.5</v>
      </c>
      <c r="O209" s="118" t="s">
        <v>485</v>
      </c>
      <c r="P209" s="152">
        <v>0.7</v>
      </c>
      <c r="Q209" s="264"/>
      <c r="R209" s="118"/>
      <c r="S209" s="118">
        <v>1009</v>
      </c>
      <c r="T209" s="137" t="s">
        <v>258</v>
      </c>
      <c r="U209" s="117"/>
      <c r="V209" s="117"/>
      <c r="X209" s="85">
        <v>20.6</v>
      </c>
      <c r="Y209" s="85">
        <v>12.1</v>
      </c>
      <c r="AH209" s="89">
        <f t="shared" si="27"/>
        <v>16.8260215853932</v>
      </c>
      <c r="AI209" s="89">
        <f t="shared" si="28"/>
        <v>14.204062438763</v>
      </c>
      <c r="AJ209" s="89">
        <f t="shared" si="29"/>
        <v>12.126662438762999</v>
      </c>
      <c r="AK209" s="89">
        <f t="shared" si="30"/>
        <v>9.820699336488307</v>
      </c>
    </row>
    <row r="210" spans="1:37" ht="11.25">
      <c r="A210" s="28">
        <v>40745</v>
      </c>
      <c r="B210" s="143">
        <v>14.4</v>
      </c>
      <c r="C210" s="39">
        <v>13.3</v>
      </c>
      <c r="D210" s="152">
        <v>18.7</v>
      </c>
      <c r="E210" s="131">
        <v>12.8</v>
      </c>
      <c r="F210" s="109">
        <f t="shared" si="25"/>
        <v>15.75</v>
      </c>
      <c r="G210" s="109">
        <f t="shared" si="24"/>
        <v>87.74236879848367</v>
      </c>
      <c r="H210" s="103">
        <f t="shared" si="26"/>
        <v>12.394570855981515</v>
      </c>
      <c r="I210" s="130">
        <v>11.3</v>
      </c>
      <c r="J210" s="118">
        <v>8</v>
      </c>
      <c r="K210" s="118" t="s">
        <v>396</v>
      </c>
      <c r="L210" s="208" t="s">
        <v>287</v>
      </c>
      <c r="M210" s="118">
        <v>1.2</v>
      </c>
      <c r="N210" s="152">
        <v>14.9</v>
      </c>
      <c r="O210" s="118" t="s">
        <v>163</v>
      </c>
      <c r="P210" s="152">
        <v>0.2</v>
      </c>
      <c r="Q210" s="264"/>
      <c r="R210" s="118"/>
      <c r="S210" s="118">
        <v>1015</v>
      </c>
      <c r="T210" s="137" t="s">
        <v>123</v>
      </c>
      <c r="U210" s="117"/>
      <c r="V210" s="117"/>
      <c r="X210" s="85">
        <v>20.6</v>
      </c>
      <c r="Y210" s="85">
        <v>12.3</v>
      </c>
      <c r="AH210" s="89">
        <f t="shared" si="27"/>
        <v>16.39688756623579</v>
      </c>
      <c r="AI210" s="89">
        <f t="shared" si="28"/>
        <v>15.265917559839318</v>
      </c>
      <c r="AJ210" s="89">
        <f t="shared" si="29"/>
        <v>14.387017559839318</v>
      </c>
      <c r="AK210" s="89">
        <f t="shared" si="30"/>
        <v>12.394570855981515</v>
      </c>
    </row>
    <row r="211" spans="1:37" ht="11.25">
      <c r="A211" s="28">
        <v>40746</v>
      </c>
      <c r="B211" s="143">
        <v>16.5</v>
      </c>
      <c r="C211" s="39">
        <v>13.1</v>
      </c>
      <c r="D211" s="152">
        <v>19.4</v>
      </c>
      <c r="E211" s="131">
        <v>9.1</v>
      </c>
      <c r="F211" s="109">
        <f t="shared" si="25"/>
        <v>14.25</v>
      </c>
      <c r="G211" s="109">
        <f t="shared" si="24"/>
        <v>65.8317316364632</v>
      </c>
      <c r="H211" s="103">
        <f t="shared" si="26"/>
        <v>10.09447857676008</v>
      </c>
      <c r="I211" s="130">
        <v>5.6</v>
      </c>
      <c r="J211" s="118">
        <v>4</v>
      </c>
      <c r="K211" s="118" t="s">
        <v>397</v>
      </c>
      <c r="L211" s="118">
        <v>3</v>
      </c>
      <c r="M211" s="118">
        <v>0.9</v>
      </c>
      <c r="N211" s="152">
        <v>15.6</v>
      </c>
      <c r="O211" s="118" t="s">
        <v>487</v>
      </c>
      <c r="P211" s="152">
        <v>4.3</v>
      </c>
      <c r="Q211" s="264"/>
      <c r="R211" s="118"/>
      <c r="S211" s="118">
        <v>1018</v>
      </c>
      <c r="T211" s="137" t="s">
        <v>95</v>
      </c>
      <c r="U211" s="117"/>
      <c r="V211" s="117"/>
      <c r="X211" s="85">
        <v>20.4</v>
      </c>
      <c r="Y211" s="85">
        <v>12.1</v>
      </c>
      <c r="AH211" s="89">
        <f t="shared" si="27"/>
        <v>18.76180453991678</v>
      </c>
      <c r="AI211" s="89">
        <f t="shared" si="28"/>
        <v>15.067820814875786</v>
      </c>
      <c r="AJ211" s="89">
        <f t="shared" si="29"/>
        <v>12.351220814875784</v>
      </c>
      <c r="AK211" s="89">
        <f t="shared" si="30"/>
        <v>10.09447857676008</v>
      </c>
    </row>
    <row r="212" spans="1:37" ht="11.25">
      <c r="A212" s="28">
        <v>40747</v>
      </c>
      <c r="B212" s="143">
        <v>13.8</v>
      </c>
      <c r="C212" s="39">
        <v>12</v>
      </c>
      <c r="D212" s="152">
        <v>19.8</v>
      </c>
      <c r="E212" s="131">
        <v>6.4</v>
      </c>
      <c r="F212" s="109">
        <f t="shared" si="25"/>
        <v>13.100000000000001</v>
      </c>
      <c r="G212" s="109">
        <f t="shared" si="24"/>
        <v>79.76523616597969</v>
      </c>
      <c r="H212" s="103">
        <f t="shared" si="26"/>
        <v>10.368860324935635</v>
      </c>
      <c r="I212" s="130">
        <v>4</v>
      </c>
      <c r="J212" s="207">
        <v>7</v>
      </c>
      <c r="K212" s="118" t="s">
        <v>487</v>
      </c>
      <c r="L212" s="118">
        <v>3</v>
      </c>
      <c r="M212" s="118">
        <v>5.6</v>
      </c>
      <c r="N212" s="152">
        <v>27</v>
      </c>
      <c r="O212" s="118" t="s">
        <v>163</v>
      </c>
      <c r="P212" s="152">
        <v>0</v>
      </c>
      <c r="Q212" s="264"/>
      <c r="R212" s="118"/>
      <c r="S212" s="118">
        <v>1015</v>
      </c>
      <c r="T212" s="137" t="s">
        <v>167</v>
      </c>
      <c r="U212" s="117"/>
      <c r="V212" s="117"/>
      <c r="X212" s="85">
        <v>20.3</v>
      </c>
      <c r="Y212" s="85">
        <v>12.2</v>
      </c>
      <c r="AH212" s="89">
        <f t="shared" si="27"/>
        <v>15.771202559854595</v>
      </c>
      <c r="AI212" s="89">
        <f t="shared" si="28"/>
        <v>14.01813696808305</v>
      </c>
      <c r="AJ212" s="89">
        <f t="shared" si="29"/>
        <v>12.57993696808305</v>
      </c>
      <c r="AK212" s="89">
        <f t="shared" si="30"/>
        <v>10.368860324935635</v>
      </c>
    </row>
    <row r="213" spans="1:37" ht="11.25">
      <c r="A213" s="28">
        <v>40748</v>
      </c>
      <c r="B213" s="143">
        <v>15.6</v>
      </c>
      <c r="C213" s="39">
        <v>13</v>
      </c>
      <c r="D213" s="152">
        <v>21.9</v>
      </c>
      <c r="E213" s="131">
        <v>8.1</v>
      </c>
      <c r="F213" s="109">
        <f t="shared" si="25"/>
        <v>15</v>
      </c>
      <c r="G213" s="109">
        <f t="shared" si="24"/>
        <v>72.78000110735906</v>
      </c>
      <c r="H213" s="103">
        <f t="shared" si="26"/>
        <v>10.736492820901995</v>
      </c>
      <c r="I213" s="130">
        <v>5.5</v>
      </c>
      <c r="J213" s="118">
        <v>6</v>
      </c>
      <c r="K213" s="118" t="s">
        <v>163</v>
      </c>
      <c r="L213" s="118">
        <v>4</v>
      </c>
      <c r="M213" s="118">
        <v>6.3</v>
      </c>
      <c r="N213" s="152">
        <v>23.2</v>
      </c>
      <c r="O213" s="118" t="s">
        <v>492</v>
      </c>
      <c r="P213" s="152">
        <v>0</v>
      </c>
      <c r="Q213" s="264"/>
      <c r="R213" s="118"/>
      <c r="S213" s="118">
        <v>1011</v>
      </c>
      <c r="T213" s="137" t="s">
        <v>125</v>
      </c>
      <c r="U213" s="117"/>
      <c r="V213" s="117"/>
      <c r="X213" s="85">
        <v>20.3</v>
      </c>
      <c r="Y213" s="85">
        <v>12</v>
      </c>
      <c r="AH213" s="89">
        <f t="shared" si="27"/>
        <v>17.713962526575546</v>
      </c>
      <c r="AI213" s="89">
        <f t="shared" si="28"/>
        <v>14.96962212299885</v>
      </c>
      <c r="AJ213" s="89">
        <f t="shared" si="29"/>
        <v>12.892222122998849</v>
      </c>
      <c r="AK213" s="89">
        <f t="shared" si="30"/>
        <v>10.736492820901995</v>
      </c>
    </row>
    <row r="214" spans="1:37" ht="11.25">
      <c r="A214" s="28">
        <v>40749</v>
      </c>
      <c r="B214" s="143">
        <v>17.7</v>
      </c>
      <c r="C214" s="39">
        <v>13.1</v>
      </c>
      <c r="D214" s="152">
        <v>23.1</v>
      </c>
      <c r="E214" s="131">
        <v>5.5</v>
      </c>
      <c r="F214" s="109">
        <f t="shared" si="25"/>
        <v>14.3</v>
      </c>
      <c r="G214" s="109">
        <f t="shared" si="24"/>
        <v>56.277544588551365</v>
      </c>
      <c r="H214" s="103">
        <f t="shared" si="26"/>
        <v>8.8932434091711</v>
      </c>
      <c r="I214" s="130">
        <v>3.9</v>
      </c>
      <c r="J214" s="118">
        <v>6</v>
      </c>
      <c r="K214" s="118" t="s">
        <v>487</v>
      </c>
      <c r="L214" s="208" t="s">
        <v>331</v>
      </c>
      <c r="M214" s="118">
        <v>3</v>
      </c>
      <c r="N214" s="152">
        <v>18.4</v>
      </c>
      <c r="O214" s="118" t="s">
        <v>486</v>
      </c>
      <c r="P214" s="152">
        <v>0</v>
      </c>
      <c r="Q214" s="264"/>
      <c r="R214" s="118"/>
      <c r="S214" s="118">
        <v>1010</v>
      </c>
      <c r="T214" s="137" t="s">
        <v>94</v>
      </c>
      <c r="U214" s="117"/>
      <c r="V214" s="117"/>
      <c r="X214" s="85">
        <v>20.7</v>
      </c>
      <c r="Y214" s="85">
        <v>11.8</v>
      </c>
      <c r="AH214" s="89">
        <f t="shared" si="27"/>
        <v>20.243279798659454</v>
      </c>
      <c r="AI214" s="89">
        <f t="shared" si="28"/>
        <v>15.067820814875786</v>
      </c>
      <c r="AJ214" s="89">
        <f t="shared" si="29"/>
        <v>11.392420814875786</v>
      </c>
      <c r="AK214" s="89">
        <f t="shared" si="30"/>
        <v>8.8932434091711</v>
      </c>
    </row>
    <row r="215" spans="1:37" ht="11.25">
      <c r="A215" s="28">
        <v>40750</v>
      </c>
      <c r="B215" s="143">
        <v>15.5</v>
      </c>
      <c r="C215" s="39">
        <v>13.8</v>
      </c>
      <c r="D215" s="152">
        <v>21.5</v>
      </c>
      <c r="E215" s="131">
        <v>9.9</v>
      </c>
      <c r="F215" s="109">
        <f t="shared" si="25"/>
        <v>15.7</v>
      </c>
      <c r="G215" s="109">
        <f t="shared" si="24"/>
        <v>81.88791909850063</v>
      </c>
      <c r="H215" s="103">
        <f t="shared" si="26"/>
        <v>12.421923440259352</v>
      </c>
      <c r="I215" s="130">
        <v>7.6</v>
      </c>
      <c r="J215" s="118">
        <v>8</v>
      </c>
      <c r="K215" s="118" t="s">
        <v>163</v>
      </c>
      <c r="L215" s="208" t="s">
        <v>287</v>
      </c>
      <c r="M215" s="118">
        <v>1.6</v>
      </c>
      <c r="N215" s="152">
        <v>16.3</v>
      </c>
      <c r="O215" s="118" t="s">
        <v>398</v>
      </c>
      <c r="P215" s="152">
        <v>0</v>
      </c>
      <c r="Q215" s="264"/>
      <c r="R215" s="118"/>
      <c r="S215" s="118">
        <v>1016</v>
      </c>
      <c r="T215" s="137" t="s">
        <v>497</v>
      </c>
      <c r="U215" s="117"/>
      <c r="V215" s="117"/>
      <c r="X215" s="85">
        <v>20.3</v>
      </c>
      <c r="Y215" s="85">
        <v>12.1</v>
      </c>
      <c r="AH215" s="89">
        <f t="shared" si="27"/>
        <v>17.600767877026804</v>
      </c>
      <c r="AI215" s="89">
        <f t="shared" si="28"/>
        <v>15.771202559854595</v>
      </c>
      <c r="AJ215" s="89">
        <f t="shared" si="29"/>
        <v>14.412902559854595</v>
      </c>
      <c r="AK215" s="89">
        <f t="shared" si="30"/>
        <v>12.421923440259352</v>
      </c>
    </row>
    <row r="216" spans="1:37" ht="11.25">
      <c r="A216" s="28">
        <v>40751</v>
      </c>
      <c r="B216" s="143">
        <v>16.9</v>
      </c>
      <c r="C216" s="39">
        <v>13.1</v>
      </c>
      <c r="D216" s="152">
        <v>20.6</v>
      </c>
      <c r="E216" s="131">
        <v>12.3</v>
      </c>
      <c r="F216" s="109">
        <f t="shared" si="25"/>
        <v>16.450000000000003</v>
      </c>
      <c r="G216" s="109">
        <f t="shared" si="24"/>
        <v>62.51914700414187</v>
      </c>
      <c r="H216" s="103">
        <f t="shared" si="26"/>
        <v>9.70347960825797</v>
      </c>
      <c r="I216" s="130">
        <v>10.4</v>
      </c>
      <c r="J216" s="118">
        <v>8</v>
      </c>
      <c r="K216" s="118" t="s">
        <v>397</v>
      </c>
      <c r="L216" s="118">
        <v>2</v>
      </c>
      <c r="M216" s="118">
        <v>1.1</v>
      </c>
      <c r="N216" s="152">
        <v>13.5</v>
      </c>
      <c r="O216" s="118" t="s">
        <v>133</v>
      </c>
      <c r="P216" s="152">
        <v>0</v>
      </c>
      <c r="Q216" s="264"/>
      <c r="R216" s="118"/>
      <c r="S216" s="118">
        <v>1022</v>
      </c>
      <c r="T216" s="137" t="s">
        <v>459</v>
      </c>
      <c r="U216" s="117"/>
      <c r="V216" s="117"/>
      <c r="X216" s="85">
        <v>20.3</v>
      </c>
      <c r="Y216" s="85">
        <v>11.7</v>
      </c>
      <c r="AH216" s="89">
        <f t="shared" si="27"/>
        <v>19.24469765091116</v>
      </c>
      <c r="AI216" s="89">
        <f t="shared" si="28"/>
        <v>15.067820814875786</v>
      </c>
      <c r="AJ216" s="89">
        <f t="shared" si="29"/>
        <v>12.031620814875787</v>
      </c>
      <c r="AK216" s="89">
        <f t="shared" si="30"/>
        <v>9.70347960825797</v>
      </c>
    </row>
    <row r="217" spans="1:37" ht="11.25">
      <c r="A217" s="28">
        <v>40752</v>
      </c>
      <c r="B217" s="143">
        <v>19</v>
      </c>
      <c r="C217" s="39">
        <v>16.4</v>
      </c>
      <c r="D217" s="152">
        <v>25.2</v>
      </c>
      <c r="E217" s="131">
        <v>11.7</v>
      </c>
      <c r="F217" s="109">
        <f t="shared" si="25"/>
        <v>18.45</v>
      </c>
      <c r="G217" s="109">
        <f t="shared" si="24"/>
        <v>75.42399775345714</v>
      </c>
      <c r="H217" s="103">
        <f t="shared" si="26"/>
        <v>14.55811336031784</v>
      </c>
      <c r="I217" s="130">
        <v>9.7</v>
      </c>
      <c r="J217" s="118">
        <v>3</v>
      </c>
      <c r="K217" s="118" t="s">
        <v>487</v>
      </c>
      <c r="L217" s="208" t="s">
        <v>496</v>
      </c>
      <c r="M217" s="118">
        <v>3.3</v>
      </c>
      <c r="N217" s="152">
        <v>20.4</v>
      </c>
      <c r="O217" s="118" t="s">
        <v>486</v>
      </c>
      <c r="P217" s="152">
        <v>0</v>
      </c>
      <c r="Q217" s="264"/>
      <c r="R217" s="118"/>
      <c r="S217" s="118">
        <v>1023</v>
      </c>
      <c r="T217" s="137" t="s">
        <v>505</v>
      </c>
      <c r="U217" s="117"/>
      <c r="V217" s="117"/>
      <c r="X217" s="85">
        <v>20.4</v>
      </c>
      <c r="Y217" s="85">
        <v>11.8</v>
      </c>
      <c r="AH217" s="89">
        <f t="shared" si="27"/>
        <v>21.962976181766184</v>
      </c>
      <c r="AI217" s="89">
        <f t="shared" si="28"/>
        <v>18.642754661927654</v>
      </c>
      <c r="AJ217" s="89">
        <f t="shared" si="29"/>
        <v>16.565354661927653</v>
      </c>
      <c r="AK217" s="89">
        <f t="shared" si="30"/>
        <v>14.55811336031784</v>
      </c>
    </row>
    <row r="218" spans="1:37" ht="11.25">
      <c r="A218" s="28">
        <v>40753</v>
      </c>
      <c r="B218" s="143">
        <v>14.9</v>
      </c>
      <c r="C218" s="39">
        <v>12.5</v>
      </c>
      <c r="D218" s="152">
        <v>20.1</v>
      </c>
      <c r="E218" s="131">
        <v>14.4</v>
      </c>
      <c r="F218" s="109">
        <f t="shared" si="25"/>
        <v>17.25</v>
      </c>
      <c r="G218" s="109">
        <f t="shared" si="24"/>
        <v>74.22225625048932</v>
      </c>
      <c r="H218" s="103">
        <f t="shared" si="26"/>
        <v>10.356334602602804</v>
      </c>
      <c r="I218" s="130">
        <v>13.1</v>
      </c>
      <c r="J218" s="118">
        <v>8</v>
      </c>
      <c r="K218" s="118" t="s">
        <v>397</v>
      </c>
      <c r="L218" s="118">
        <v>3</v>
      </c>
      <c r="M218" s="118">
        <v>2.6</v>
      </c>
      <c r="N218" s="152">
        <v>16.3</v>
      </c>
      <c r="O218" s="118" t="s">
        <v>133</v>
      </c>
      <c r="P218" s="152">
        <v>0</v>
      </c>
      <c r="Q218" s="264"/>
      <c r="R218" s="118"/>
      <c r="S218" s="118">
        <v>1025</v>
      </c>
      <c r="T218" s="137" t="s">
        <v>63</v>
      </c>
      <c r="U218" s="117"/>
      <c r="V218" s="117"/>
      <c r="X218" s="85">
        <v>20.6</v>
      </c>
      <c r="Y218" s="85">
        <v>12</v>
      </c>
      <c r="AH218" s="89">
        <f t="shared" si="27"/>
        <v>16.934833208606896</v>
      </c>
      <c r="AI218" s="89">
        <f t="shared" si="28"/>
        <v>14.487015299685174</v>
      </c>
      <c r="AJ218" s="89">
        <f t="shared" si="29"/>
        <v>12.569415299685174</v>
      </c>
      <c r="AK218" s="89">
        <f t="shared" si="30"/>
        <v>10.356334602602804</v>
      </c>
    </row>
    <row r="219" spans="1:37" ht="11.25">
      <c r="A219" s="28">
        <v>40754</v>
      </c>
      <c r="B219" s="143">
        <v>18.2</v>
      </c>
      <c r="C219" s="39">
        <v>13.5</v>
      </c>
      <c r="D219" s="152">
        <v>24.4</v>
      </c>
      <c r="E219" s="131">
        <v>6.6</v>
      </c>
      <c r="F219" s="109">
        <f t="shared" si="25"/>
        <v>15.5</v>
      </c>
      <c r="G219" s="109">
        <f t="shared" si="24"/>
        <v>56.059773742055555</v>
      </c>
      <c r="H219" s="103">
        <f t="shared" si="26"/>
        <v>9.30193335536952</v>
      </c>
      <c r="I219" s="130">
        <v>4</v>
      </c>
      <c r="J219" s="118">
        <v>4</v>
      </c>
      <c r="K219" s="118" t="s">
        <v>397</v>
      </c>
      <c r="L219" s="118">
        <v>2</v>
      </c>
      <c r="M219" s="118">
        <v>1.6</v>
      </c>
      <c r="N219" s="152">
        <v>15.6</v>
      </c>
      <c r="O219" s="118" t="s">
        <v>398</v>
      </c>
      <c r="P219" s="152">
        <v>0</v>
      </c>
      <c r="Q219" s="264"/>
      <c r="R219" s="118"/>
      <c r="S219" s="118">
        <v>1023</v>
      </c>
      <c r="T219" s="137" t="s">
        <v>174</v>
      </c>
      <c r="U219" s="117"/>
      <c r="V219" s="117"/>
      <c r="X219" s="85">
        <v>20.7</v>
      </c>
      <c r="Y219" s="85">
        <v>12.1</v>
      </c>
      <c r="AH219" s="89">
        <f t="shared" si="27"/>
        <v>20.890199660830618</v>
      </c>
      <c r="AI219" s="89">
        <f t="shared" si="28"/>
        <v>15.4662986641253</v>
      </c>
      <c r="AJ219" s="89">
        <f t="shared" si="29"/>
        <v>11.7109986641253</v>
      </c>
      <c r="AK219" s="89">
        <f t="shared" si="30"/>
        <v>9.30193335536952</v>
      </c>
    </row>
    <row r="220" spans="1:37" ht="12" thickBot="1">
      <c r="A220" s="162">
        <v>40755</v>
      </c>
      <c r="B220" s="217">
        <v>21.5</v>
      </c>
      <c r="C220" s="218">
        <v>17</v>
      </c>
      <c r="D220" s="171">
        <v>25.8</v>
      </c>
      <c r="E220" s="219">
        <v>11.8</v>
      </c>
      <c r="F220" s="166">
        <f t="shared" si="25"/>
        <v>18.8</v>
      </c>
      <c r="G220" s="166">
        <f t="shared" si="24"/>
        <v>61.529224345546474</v>
      </c>
      <c r="H220" s="167">
        <f t="shared" si="26"/>
        <v>13.800397707342034</v>
      </c>
      <c r="I220" s="220">
        <v>9.6</v>
      </c>
      <c r="J220" s="169">
        <v>4</v>
      </c>
      <c r="K220" s="169" t="s">
        <v>404</v>
      </c>
      <c r="L220" s="169">
        <v>4</v>
      </c>
      <c r="M220" s="169">
        <v>6.1</v>
      </c>
      <c r="N220" s="171">
        <v>23.9</v>
      </c>
      <c r="O220" s="169" t="s">
        <v>212</v>
      </c>
      <c r="P220" s="171">
        <v>0</v>
      </c>
      <c r="Q220" s="280"/>
      <c r="R220" s="169"/>
      <c r="S220" s="169">
        <v>1016</v>
      </c>
      <c r="T220" s="174" t="s">
        <v>62</v>
      </c>
      <c r="U220" s="170"/>
      <c r="V220" s="170"/>
      <c r="X220" s="85">
        <v>20.6</v>
      </c>
      <c r="Y220" s="85">
        <v>12</v>
      </c>
      <c r="AH220" s="89">
        <f t="shared" si="27"/>
        <v>25.632714233970045</v>
      </c>
      <c r="AI220" s="89">
        <f t="shared" si="28"/>
        <v>19.367110246872254</v>
      </c>
      <c r="AJ220" s="89">
        <f t="shared" si="29"/>
        <v>15.771610246872253</v>
      </c>
      <c r="AK220" s="89">
        <f t="shared" si="30"/>
        <v>13.800397707342034</v>
      </c>
    </row>
    <row r="221" spans="1:37" s="252" customFormat="1" ht="12" thickBot="1">
      <c r="A221" s="243">
        <v>40756</v>
      </c>
      <c r="B221" s="244">
        <v>18.9</v>
      </c>
      <c r="C221" s="245">
        <v>17</v>
      </c>
      <c r="D221" s="246">
        <v>27</v>
      </c>
      <c r="E221" s="247">
        <v>16.4</v>
      </c>
      <c r="F221" s="229">
        <f t="shared" si="25"/>
        <v>21.7</v>
      </c>
      <c r="G221" s="229">
        <f t="shared" si="24"/>
        <v>81.77755925690961</v>
      </c>
      <c r="H221" s="230">
        <f t="shared" si="26"/>
        <v>15.718574861434933</v>
      </c>
      <c r="I221" s="248">
        <v>15.8</v>
      </c>
      <c r="J221" s="249">
        <v>7</v>
      </c>
      <c r="K221" s="249" t="s">
        <v>484</v>
      </c>
      <c r="L221" s="249">
        <v>3</v>
      </c>
      <c r="M221" s="249">
        <v>4.5</v>
      </c>
      <c r="N221" s="246">
        <v>17</v>
      </c>
      <c r="O221" s="249" t="s">
        <v>483</v>
      </c>
      <c r="P221" s="246">
        <v>0</v>
      </c>
      <c r="Q221" s="262"/>
      <c r="R221" s="249"/>
      <c r="S221" s="249">
        <v>1013</v>
      </c>
      <c r="T221" s="251" t="s">
        <v>113</v>
      </c>
      <c r="U221" s="250"/>
      <c r="V221" s="250"/>
      <c r="X221" s="253">
        <v>20.6</v>
      </c>
      <c r="Y221" s="253">
        <v>11.7</v>
      </c>
      <c r="AH221" s="252">
        <f t="shared" si="27"/>
        <v>21.826293678927744</v>
      </c>
      <c r="AI221" s="252">
        <f t="shared" si="28"/>
        <v>19.367110246872254</v>
      </c>
      <c r="AJ221" s="252">
        <f t="shared" si="29"/>
        <v>17.849010246872254</v>
      </c>
      <c r="AK221" s="252">
        <f t="shared" si="30"/>
        <v>15.718574861434933</v>
      </c>
    </row>
    <row r="222" spans="1:37" ht="11.25">
      <c r="A222" s="175">
        <v>40757</v>
      </c>
      <c r="B222" s="176">
        <v>21.1</v>
      </c>
      <c r="C222" s="177">
        <v>18.5</v>
      </c>
      <c r="D222" s="181">
        <v>25.8</v>
      </c>
      <c r="E222" s="178">
        <v>16.6</v>
      </c>
      <c r="F222" s="109">
        <f t="shared" si="25"/>
        <v>21.200000000000003</v>
      </c>
      <c r="G222" s="109">
        <f t="shared" si="24"/>
        <v>76.80212640268904</v>
      </c>
      <c r="H222" s="103">
        <f t="shared" si="26"/>
        <v>16.87121314003944</v>
      </c>
      <c r="I222" s="179">
        <v>14</v>
      </c>
      <c r="J222" s="180">
        <v>3</v>
      </c>
      <c r="K222" s="180" t="s">
        <v>404</v>
      </c>
      <c r="L222" s="180">
        <v>4</v>
      </c>
      <c r="M222" s="180">
        <v>4.3</v>
      </c>
      <c r="N222" s="181">
        <v>20.4</v>
      </c>
      <c r="O222" s="180" t="s">
        <v>485</v>
      </c>
      <c r="P222" s="181">
        <v>0</v>
      </c>
      <c r="Q222" s="263"/>
      <c r="R222" s="180"/>
      <c r="S222" s="180">
        <v>1014</v>
      </c>
      <c r="T222" s="224" t="s">
        <v>213</v>
      </c>
      <c r="U222" s="223"/>
      <c r="V222" s="223"/>
      <c r="X222" s="85">
        <v>20.5</v>
      </c>
      <c r="Y222" s="85">
        <v>11.7</v>
      </c>
      <c r="AH222" s="89">
        <f t="shared" si="27"/>
        <v>25.011787824305845</v>
      </c>
      <c r="AI222" s="89">
        <f t="shared" si="28"/>
        <v>21.286984900395762</v>
      </c>
      <c r="AJ222" s="89">
        <f t="shared" si="29"/>
        <v>19.20958490039576</v>
      </c>
      <c r="AK222" s="89">
        <f t="shared" si="30"/>
        <v>16.87121314003944</v>
      </c>
    </row>
    <row r="223" spans="1:37" ht="11.25">
      <c r="A223" s="28">
        <v>40758</v>
      </c>
      <c r="B223" s="143">
        <v>21.3</v>
      </c>
      <c r="C223" s="39">
        <v>17.1</v>
      </c>
      <c r="D223" s="152">
        <v>28.4</v>
      </c>
      <c r="E223" s="131">
        <v>14.2</v>
      </c>
      <c r="F223" s="109">
        <f t="shared" si="25"/>
        <v>21.299999999999997</v>
      </c>
      <c r="G223" s="109">
        <f t="shared" si="24"/>
        <v>63.72050315798178</v>
      </c>
      <c r="H223" s="103">
        <f t="shared" si="26"/>
        <v>14.150783489372925</v>
      </c>
      <c r="I223" s="130">
        <v>13.8</v>
      </c>
      <c r="J223" s="118">
        <v>3</v>
      </c>
      <c r="K223" s="118" t="s">
        <v>397</v>
      </c>
      <c r="L223" s="208" t="s">
        <v>316</v>
      </c>
      <c r="M223" s="118">
        <v>3.1</v>
      </c>
      <c r="N223" s="152">
        <v>23.2</v>
      </c>
      <c r="O223" s="118" t="s">
        <v>485</v>
      </c>
      <c r="P223" s="152">
        <v>0.4</v>
      </c>
      <c r="Q223" s="264"/>
      <c r="R223" s="118"/>
      <c r="S223" s="118">
        <v>1015</v>
      </c>
      <c r="T223" s="266" t="s">
        <v>460</v>
      </c>
      <c r="U223" s="117"/>
      <c r="V223" s="117"/>
      <c r="X223" s="85">
        <v>20.2</v>
      </c>
      <c r="Y223" s="85">
        <v>11.7</v>
      </c>
      <c r="AH223" s="89">
        <f t="shared" si="27"/>
        <v>25.320586279860258</v>
      </c>
      <c r="AI223" s="89">
        <f t="shared" si="28"/>
        <v>19.490204980077856</v>
      </c>
      <c r="AJ223" s="89">
        <f t="shared" si="29"/>
        <v>16.134404980077857</v>
      </c>
      <c r="AK223" s="89">
        <f t="shared" si="30"/>
        <v>14.150783489372925</v>
      </c>
    </row>
    <row r="224" spans="1:37" ht="11.25">
      <c r="A224" s="28">
        <v>40759</v>
      </c>
      <c r="B224" s="143">
        <v>17.8</v>
      </c>
      <c r="C224" s="39">
        <v>17.4</v>
      </c>
      <c r="D224" s="152">
        <v>19.8</v>
      </c>
      <c r="E224" s="131">
        <v>13.1</v>
      </c>
      <c r="F224" s="109">
        <f t="shared" si="25"/>
        <v>16.45</v>
      </c>
      <c r="G224" s="109">
        <f t="shared" si="24"/>
        <v>95.93924488151569</v>
      </c>
      <c r="H224" s="103">
        <f t="shared" si="26"/>
        <v>17.143539938994948</v>
      </c>
      <c r="I224" s="130">
        <v>11</v>
      </c>
      <c r="J224" s="118">
        <v>8</v>
      </c>
      <c r="K224" s="118" t="s">
        <v>484</v>
      </c>
      <c r="L224" s="118">
        <v>3</v>
      </c>
      <c r="M224" s="118">
        <v>5</v>
      </c>
      <c r="N224" s="152">
        <v>19.7</v>
      </c>
      <c r="O224" s="118" t="s">
        <v>137</v>
      </c>
      <c r="P224" s="152">
        <v>3.6</v>
      </c>
      <c r="Q224" s="264"/>
      <c r="R224" s="118"/>
      <c r="S224" s="118">
        <v>1008</v>
      </c>
      <c r="T224" s="137" t="s">
        <v>289</v>
      </c>
      <c r="U224" s="117"/>
      <c r="V224" s="117"/>
      <c r="X224" s="85">
        <v>20.1</v>
      </c>
      <c r="Y224" s="85">
        <v>11.8</v>
      </c>
      <c r="AH224" s="89">
        <f t="shared" si="27"/>
        <v>20.371240520305903</v>
      </c>
      <c r="AI224" s="89">
        <f t="shared" si="28"/>
        <v>19.863614328178834</v>
      </c>
      <c r="AJ224" s="89">
        <f t="shared" si="29"/>
        <v>19.544014328178832</v>
      </c>
      <c r="AK224" s="89">
        <f t="shared" si="30"/>
        <v>17.143539938994948</v>
      </c>
    </row>
    <row r="225" spans="1:37" ht="11.25">
      <c r="A225" s="28">
        <v>40760</v>
      </c>
      <c r="B225" s="143">
        <v>15.8</v>
      </c>
      <c r="C225" s="39">
        <v>13.4</v>
      </c>
      <c r="D225" s="152">
        <v>24.4</v>
      </c>
      <c r="E225" s="131">
        <v>12.7</v>
      </c>
      <c r="F225" s="109">
        <f t="shared" si="25"/>
        <v>18.549999999999997</v>
      </c>
      <c r="G225" s="109">
        <f t="shared" si="24"/>
        <v>74.95273157771086</v>
      </c>
      <c r="H225" s="103">
        <f t="shared" si="26"/>
        <v>11.37206618125391</v>
      </c>
      <c r="I225" s="130">
        <v>11.1</v>
      </c>
      <c r="J225" s="118">
        <v>8</v>
      </c>
      <c r="K225" s="118" t="s">
        <v>486</v>
      </c>
      <c r="L225" s="118">
        <v>3</v>
      </c>
      <c r="M225" s="118">
        <v>3.5</v>
      </c>
      <c r="N225" s="152">
        <v>17</v>
      </c>
      <c r="O225" s="118" t="s">
        <v>492</v>
      </c>
      <c r="P225" s="152">
        <v>0</v>
      </c>
      <c r="Q225" s="264"/>
      <c r="R225" s="118"/>
      <c r="S225" s="118">
        <v>1012</v>
      </c>
      <c r="T225" s="137" t="s">
        <v>394</v>
      </c>
      <c r="U225" s="117"/>
      <c r="V225" s="117"/>
      <c r="X225" s="85">
        <v>20.7</v>
      </c>
      <c r="Y225" s="85">
        <v>11.9</v>
      </c>
      <c r="AH225" s="89">
        <f t="shared" si="27"/>
        <v>17.942269597987615</v>
      </c>
      <c r="AI225" s="89">
        <f t="shared" si="28"/>
        <v>15.365821170728879</v>
      </c>
      <c r="AJ225" s="89">
        <f t="shared" si="29"/>
        <v>13.448221170728878</v>
      </c>
      <c r="AK225" s="89">
        <f t="shared" si="30"/>
        <v>11.37206618125391</v>
      </c>
    </row>
    <row r="226" spans="1:37" ht="11.25">
      <c r="A226" s="28">
        <v>40761</v>
      </c>
      <c r="B226" s="143">
        <v>15.5</v>
      </c>
      <c r="C226" s="39">
        <v>13.8</v>
      </c>
      <c r="D226" s="152">
        <v>21.4</v>
      </c>
      <c r="E226" s="131">
        <v>12.2</v>
      </c>
      <c r="F226" s="109">
        <f t="shared" si="25"/>
        <v>16.799999999999997</v>
      </c>
      <c r="G226" s="109">
        <f t="shared" si="24"/>
        <v>81.88791909850063</v>
      </c>
      <c r="H226" s="103">
        <f t="shared" si="26"/>
        <v>12.421923440259352</v>
      </c>
      <c r="I226" s="130">
        <v>10.8</v>
      </c>
      <c r="J226" s="118">
        <v>8</v>
      </c>
      <c r="K226" s="118" t="s">
        <v>485</v>
      </c>
      <c r="L226" s="118">
        <v>2</v>
      </c>
      <c r="M226" s="118">
        <v>3</v>
      </c>
      <c r="N226" s="152">
        <v>19.7</v>
      </c>
      <c r="O226" s="118" t="s">
        <v>486</v>
      </c>
      <c r="P226" s="152">
        <v>1.9</v>
      </c>
      <c r="Q226" s="264"/>
      <c r="R226" s="118"/>
      <c r="S226" s="118">
        <v>1003</v>
      </c>
      <c r="T226" s="137" t="s">
        <v>319</v>
      </c>
      <c r="U226" s="117"/>
      <c r="V226" s="117"/>
      <c r="X226" s="85">
        <v>20.3</v>
      </c>
      <c r="Y226" s="85">
        <v>12</v>
      </c>
      <c r="AH226" s="89">
        <f t="shared" si="27"/>
        <v>17.600767877026804</v>
      </c>
      <c r="AI226" s="89">
        <f t="shared" si="28"/>
        <v>15.771202559854595</v>
      </c>
      <c r="AJ226" s="89">
        <f t="shared" si="29"/>
        <v>14.412902559854595</v>
      </c>
      <c r="AK226" s="89">
        <f t="shared" si="30"/>
        <v>12.421923440259352</v>
      </c>
    </row>
    <row r="227" spans="1:37" ht="11.25">
      <c r="A227" s="28">
        <v>40762</v>
      </c>
      <c r="B227" s="143">
        <v>15.4</v>
      </c>
      <c r="C227" s="39">
        <v>12.5</v>
      </c>
      <c r="D227" s="152">
        <v>19.9</v>
      </c>
      <c r="E227" s="131">
        <v>9.7</v>
      </c>
      <c r="F227" s="109">
        <f t="shared" si="25"/>
        <v>14.799999999999999</v>
      </c>
      <c r="G227" s="109">
        <f t="shared" si="24"/>
        <v>69.58926270718574</v>
      </c>
      <c r="H227" s="103">
        <f t="shared" si="26"/>
        <v>9.873777777776771</v>
      </c>
      <c r="I227" s="130">
        <v>8.5</v>
      </c>
      <c r="J227" s="118">
        <v>4</v>
      </c>
      <c r="K227" s="118" t="s">
        <v>137</v>
      </c>
      <c r="L227" s="118">
        <v>5</v>
      </c>
      <c r="M227" s="118">
        <v>6.8</v>
      </c>
      <c r="N227" s="152">
        <v>30.5</v>
      </c>
      <c r="O227" s="118" t="s">
        <v>484</v>
      </c>
      <c r="P227" s="152">
        <v>4.3</v>
      </c>
      <c r="Q227" s="264"/>
      <c r="R227" s="118"/>
      <c r="S227" s="118">
        <v>1001</v>
      </c>
      <c r="T227" s="266" t="s">
        <v>139</v>
      </c>
      <c r="U227" s="117"/>
      <c r="V227" s="117"/>
      <c r="X227" s="85">
        <v>20.2</v>
      </c>
      <c r="Y227" s="85">
        <v>11.8</v>
      </c>
      <c r="AH227" s="89">
        <f t="shared" si="27"/>
        <v>17.48820841929759</v>
      </c>
      <c r="AI227" s="89">
        <f t="shared" si="28"/>
        <v>14.487015299685174</v>
      </c>
      <c r="AJ227" s="89">
        <f t="shared" si="29"/>
        <v>12.169915299685174</v>
      </c>
      <c r="AK227" s="89">
        <f t="shared" si="30"/>
        <v>9.873777777776771</v>
      </c>
    </row>
    <row r="228" spans="1:37" ht="11.25">
      <c r="A228" s="28">
        <v>40763</v>
      </c>
      <c r="B228" s="143">
        <v>15</v>
      </c>
      <c r="C228" s="39">
        <v>12.8</v>
      </c>
      <c r="D228" s="152">
        <v>18.5</v>
      </c>
      <c r="E228" s="131">
        <v>6.7</v>
      </c>
      <c r="F228" s="109">
        <f t="shared" si="25"/>
        <v>12.6</v>
      </c>
      <c r="G228" s="109">
        <f t="shared" si="24"/>
        <v>76.37239027882164</v>
      </c>
      <c r="H228" s="103">
        <f t="shared" si="26"/>
        <v>10.881325497912004</v>
      </c>
      <c r="I228" s="130">
        <v>5.3</v>
      </c>
      <c r="J228" s="118">
        <v>6</v>
      </c>
      <c r="K228" s="118" t="s">
        <v>486</v>
      </c>
      <c r="L228" s="208" t="s">
        <v>136</v>
      </c>
      <c r="M228" s="118">
        <v>8.7</v>
      </c>
      <c r="N228" s="152">
        <v>41.9</v>
      </c>
      <c r="O228" s="118" t="s">
        <v>163</v>
      </c>
      <c r="P228" s="152">
        <v>0</v>
      </c>
      <c r="Q228" s="264"/>
      <c r="R228" s="118"/>
      <c r="S228" s="118">
        <v>1005</v>
      </c>
      <c r="T228" s="137" t="s">
        <v>442</v>
      </c>
      <c r="U228" s="117"/>
      <c r="V228" s="117"/>
      <c r="X228" s="85">
        <v>20.4</v>
      </c>
      <c r="Y228" s="85">
        <v>11.7</v>
      </c>
      <c r="AH228" s="89">
        <f t="shared" si="27"/>
        <v>17.04426199146042</v>
      </c>
      <c r="AI228" s="89">
        <f t="shared" si="28"/>
        <v>14.77491028826301</v>
      </c>
      <c r="AJ228" s="89">
        <f t="shared" si="29"/>
        <v>13.01711028826301</v>
      </c>
      <c r="AK228" s="89">
        <f t="shared" si="30"/>
        <v>10.881325497912004</v>
      </c>
    </row>
    <row r="229" spans="1:37" ht="11.25">
      <c r="A229" s="28">
        <v>40764</v>
      </c>
      <c r="B229" s="143">
        <v>14.9</v>
      </c>
      <c r="C229" s="39">
        <v>11.6</v>
      </c>
      <c r="D229" s="152">
        <v>18.6</v>
      </c>
      <c r="E229" s="131">
        <v>10.4</v>
      </c>
      <c r="F229" s="109">
        <f t="shared" si="25"/>
        <v>14.5</v>
      </c>
      <c r="G229" s="109">
        <f t="shared" si="24"/>
        <v>65.04931983083611</v>
      </c>
      <c r="H229" s="103">
        <f t="shared" si="26"/>
        <v>8.397162840938591</v>
      </c>
      <c r="I229" s="130">
        <v>9.5</v>
      </c>
      <c r="J229" s="118">
        <v>6</v>
      </c>
      <c r="K229" s="118" t="s">
        <v>487</v>
      </c>
      <c r="L229" s="118">
        <v>4</v>
      </c>
      <c r="M229" s="118">
        <v>7.5</v>
      </c>
      <c r="N229" s="152">
        <v>27</v>
      </c>
      <c r="O229" s="118" t="s">
        <v>486</v>
      </c>
      <c r="P229" s="152">
        <v>0</v>
      </c>
      <c r="Q229" s="264"/>
      <c r="R229" s="118"/>
      <c r="S229" s="118">
        <v>1022</v>
      </c>
      <c r="T229" s="137" t="s">
        <v>130</v>
      </c>
      <c r="U229" s="117"/>
      <c r="V229" s="117"/>
      <c r="X229" s="85">
        <v>20.3</v>
      </c>
      <c r="Y229" s="85">
        <v>11.8</v>
      </c>
      <c r="AH229" s="89">
        <f t="shared" si="27"/>
        <v>16.934833208606896</v>
      </c>
      <c r="AI229" s="89">
        <f t="shared" si="28"/>
        <v>13.652693816685344</v>
      </c>
      <c r="AJ229" s="89">
        <f t="shared" si="29"/>
        <v>11.015993816685343</v>
      </c>
      <c r="AK229" s="89">
        <f t="shared" si="30"/>
        <v>8.397162840938591</v>
      </c>
    </row>
    <row r="230" spans="1:37" ht="11.25">
      <c r="A230" s="28">
        <v>40765</v>
      </c>
      <c r="B230" s="143">
        <v>14.1</v>
      </c>
      <c r="C230" s="39">
        <v>12.2</v>
      </c>
      <c r="D230" s="152">
        <v>21.1</v>
      </c>
      <c r="E230" s="131">
        <v>7.7</v>
      </c>
      <c r="F230" s="109">
        <f t="shared" si="25"/>
        <v>14.4</v>
      </c>
      <c r="G230" s="109">
        <f t="shared" si="24"/>
        <v>78.8860650157436</v>
      </c>
      <c r="H230" s="103">
        <f t="shared" si="26"/>
        <v>10.49456853258483</v>
      </c>
      <c r="I230" s="130">
        <v>6.3</v>
      </c>
      <c r="J230" s="118">
        <v>8</v>
      </c>
      <c r="K230" s="118" t="s">
        <v>485</v>
      </c>
      <c r="L230" s="118">
        <v>4</v>
      </c>
      <c r="M230" s="118">
        <v>8.8</v>
      </c>
      <c r="N230" s="152">
        <v>34.6</v>
      </c>
      <c r="O230" s="118" t="s">
        <v>485</v>
      </c>
      <c r="P230" s="152">
        <v>1.7</v>
      </c>
      <c r="Q230" s="264"/>
      <c r="R230" s="118"/>
      <c r="S230" s="118">
        <v>1020</v>
      </c>
      <c r="T230" s="137" t="s">
        <v>264</v>
      </c>
      <c r="U230" s="117"/>
      <c r="V230" s="117"/>
      <c r="X230" s="85">
        <v>20.4</v>
      </c>
      <c r="Y230" s="85">
        <v>11.9</v>
      </c>
      <c r="AH230" s="89">
        <f t="shared" si="27"/>
        <v>16.081373099585093</v>
      </c>
      <c r="AI230" s="89">
        <f t="shared" si="28"/>
        <v>14.204062438763</v>
      </c>
      <c r="AJ230" s="89">
        <f t="shared" si="29"/>
        <v>12.685962438763</v>
      </c>
      <c r="AK230" s="89">
        <f t="shared" si="30"/>
        <v>10.49456853258483</v>
      </c>
    </row>
    <row r="231" spans="1:37" ht="11.25">
      <c r="A231" s="28">
        <v>40766</v>
      </c>
      <c r="B231" s="143">
        <v>17.9</v>
      </c>
      <c r="C231" s="39">
        <v>16.5</v>
      </c>
      <c r="D231" s="152">
        <v>22</v>
      </c>
      <c r="E231" s="131">
        <v>13.7</v>
      </c>
      <c r="F231" s="109">
        <f t="shared" si="25"/>
        <v>17.85</v>
      </c>
      <c r="G231" s="109">
        <f t="shared" si="24"/>
        <v>86.0647921849795</v>
      </c>
      <c r="H231" s="103">
        <f t="shared" si="26"/>
        <v>15.537555933462706</v>
      </c>
      <c r="I231" s="130">
        <v>13.8</v>
      </c>
      <c r="J231" s="118">
        <v>7</v>
      </c>
      <c r="K231" s="118" t="s">
        <v>485</v>
      </c>
      <c r="L231" s="118">
        <v>4</v>
      </c>
      <c r="M231" s="118">
        <v>9.2</v>
      </c>
      <c r="N231" s="152">
        <v>27</v>
      </c>
      <c r="O231" s="118" t="s">
        <v>485</v>
      </c>
      <c r="P231" s="152">
        <v>0</v>
      </c>
      <c r="Q231" s="264"/>
      <c r="R231" s="118"/>
      <c r="S231" s="118">
        <v>1008</v>
      </c>
      <c r="T231" s="137" t="s">
        <v>470</v>
      </c>
      <c r="U231" s="117"/>
      <c r="V231" s="117"/>
      <c r="X231" s="85">
        <v>20.3</v>
      </c>
      <c r="Y231" s="85">
        <v>11.7</v>
      </c>
      <c r="AH231" s="89">
        <f t="shared" si="27"/>
        <v>20.49990953559285</v>
      </c>
      <c r="AI231" s="89">
        <f t="shared" si="28"/>
        <v>18.76180453991678</v>
      </c>
      <c r="AJ231" s="89">
        <f t="shared" si="29"/>
        <v>17.64320453991678</v>
      </c>
      <c r="AK231" s="89">
        <f t="shared" si="30"/>
        <v>15.537555933462706</v>
      </c>
    </row>
    <row r="232" spans="1:37" ht="11.25">
      <c r="A232" s="28">
        <v>40767</v>
      </c>
      <c r="B232" s="143">
        <v>15.9</v>
      </c>
      <c r="C232" s="39">
        <v>15.2</v>
      </c>
      <c r="D232" s="152">
        <v>20.3</v>
      </c>
      <c r="E232" s="131">
        <v>15.2</v>
      </c>
      <c r="F232" s="109">
        <f t="shared" si="25"/>
        <v>17.75</v>
      </c>
      <c r="G232" s="109">
        <f aca="true" t="shared" si="31" ref="G232:G295">100*(AJ232/AH232)</f>
        <v>92.51439253675898</v>
      </c>
      <c r="H232" s="103">
        <f t="shared" si="26"/>
        <v>14.688743231108498</v>
      </c>
      <c r="I232" s="130">
        <v>15</v>
      </c>
      <c r="J232" s="118">
        <v>8</v>
      </c>
      <c r="K232" s="118" t="s">
        <v>133</v>
      </c>
      <c r="L232" s="118">
        <v>1</v>
      </c>
      <c r="M232" s="118">
        <v>2.9</v>
      </c>
      <c r="N232" s="152">
        <v>12.8</v>
      </c>
      <c r="O232" s="118" t="s">
        <v>507</v>
      </c>
      <c r="P232" s="152">
        <v>1.3</v>
      </c>
      <c r="Q232" s="264"/>
      <c r="R232" s="118"/>
      <c r="S232" s="118">
        <v>1011</v>
      </c>
      <c r="T232" s="137" t="s">
        <v>417</v>
      </c>
      <c r="U232" s="117"/>
      <c r="V232" s="117"/>
      <c r="X232" s="85">
        <v>20.4</v>
      </c>
      <c r="Y232" s="85">
        <v>11.8</v>
      </c>
      <c r="AH232" s="89">
        <f t="shared" si="27"/>
        <v>18.057388147749236</v>
      </c>
      <c r="AI232" s="89">
        <f t="shared" si="28"/>
        <v>17.264982952894922</v>
      </c>
      <c r="AJ232" s="89">
        <f t="shared" si="29"/>
        <v>16.70568295289492</v>
      </c>
      <c r="AK232" s="89">
        <f t="shared" si="30"/>
        <v>14.688743231108498</v>
      </c>
    </row>
    <row r="233" spans="1:37" ht="11.25">
      <c r="A233" s="28">
        <v>40768</v>
      </c>
      <c r="B233" s="143">
        <v>17.4</v>
      </c>
      <c r="C233" s="39">
        <v>13.8</v>
      </c>
      <c r="D233" s="152">
        <v>21.6</v>
      </c>
      <c r="E233" s="131">
        <v>16.1</v>
      </c>
      <c r="F233" s="109">
        <f t="shared" si="25"/>
        <v>18.85</v>
      </c>
      <c r="G233" s="109">
        <f t="shared" si="31"/>
        <v>64.91669817391606</v>
      </c>
      <c r="H233" s="103">
        <f t="shared" si="26"/>
        <v>10.739497814608455</v>
      </c>
      <c r="I233" s="130">
        <v>15.5</v>
      </c>
      <c r="J233" s="118">
        <v>6</v>
      </c>
      <c r="K233" s="118" t="s">
        <v>486</v>
      </c>
      <c r="L233" s="208" t="s">
        <v>331</v>
      </c>
      <c r="M233" s="118">
        <v>6.9</v>
      </c>
      <c r="N233" s="152">
        <v>19.7</v>
      </c>
      <c r="O233" s="118" t="s">
        <v>492</v>
      </c>
      <c r="P233" s="152">
        <v>0</v>
      </c>
      <c r="Q233" s="264"/>
      <c r="R233" s="118"/>
      <c r="S233" s="118">
        <v>1005</v>
      </c>
      <c r="T233" s="137" t="s">
        <v>427</v>
      </c>
      <c r="U233" s="117"/>
      <c r="V233" s="117"/>
      <c r="X233" s="85">
        <v>20.3</v>
      </c>
      <c r="Y233" s="85">
        <v>12</v>
      </c>
      <c r="AH233" s="89">
        <f t="shared" si="27"/>
        <v>19.863614328178834</v>
      </c>
      <c r="AI233" s="89">
        <f t="shared" si="28"/>
        <v>15.771202559854595</v>
      </c>
      <c r="AJ233" s="89">
        <f t="shared" si="29"/>
        <v>12.894802559854597</v>
      </c>
      <c r="AK233" s="89">
        <f t="shared" si="30"/>
        <v>10.739497814608455</v>
      </c>
    </row>
    <row r="234" spans="1:37" ht="11.25">
      <c r="A234" s="28">
        <v>40769</v>
      </c>
      <c r="B234" s="143">
        <v>17.2</v>
      </c>
      <c r="C234" s="39">
        <v>13.7</v>
      </c>
      <c r="D234" s="152">
        <v>20.1</v>
      </c>
      <c r="E234" s="131">
        <v>10.4</v>
      </c>
      <c r="F234" s="109">
        <f t="shared" si="25"/>
        <v>15.25</v>
      </c>
      <c r="G234" s="109">
        <f t="shared" si="31"/>
        <v>65.62912373526854</v>
      </c>
      <c r="H234" s="103">
        <f t="shared" si="26"/>
        <v>10.713492640226253</v>
      </c>
      <c r="I234" s="130">
        <v>7.1</v>
      </c>
      <c r="J234" s="118">
        <v>6</v>
      </c>
      <c r="K234" s="118" t="s">
        <v>486</v>
      </c>
      <c r="L234" s="208">
        <v>3</v>
      </c>
      <c r="M234" s="118">
        <v>4.3</v>
      </c>
      <c r="N234" s="152">
        <v>19.7</v>
      </c>
      <c r="O234" s="118" t="s">
        <v>492</v>
      </c>
      <c r="P234" s="152">
        <v>0</v>
      </c>
      <c r="Q234" s="264"/>
      <c r="R234" s="118"/>
      <c r="S234" s="118">
        <v>1005</v>
      </c>
      <c r="T234" s="137" t="s">
        <v>269</v>
      </c>
      <c r="U234" s="117"/>
      <c r="V234" s="117"/>
      <c r="X234" s="85">
        <v>20.4</v>
      </c>
      <c r="Y234" s="85">
        <v>12</v>
      </c>
      <c r="AH234" s="89">
        <f t="shared" si="27"/>
        <v>19.61398507689028</v>
      </c>
      <c r="AI234" s="89">
        <f t="shared" si="28"/>
        <v>15.668986535529427</v>
      </c>
      <c r="AJ234" s="89">
        <f t="shared" si="29"/>
        <v>12.872486535529427</v>
      </c>
      <c r="AK234" s="89">
        <f t="shared" si="30"/>
        <v>10.713492640226253</v>
      </c>
    </row>
    <row r="235" spans="1:37" ht="11.25">
      <c r="A235" s="28">
        <v>40770</v>
      </c>
      <c r="B235" s="143">
        <v>17.1</v>
      </c>
      <c r="C235" s="39">
        <v>13.8</v>
      </c>
      <c r="D235" s="152">
        <v>22</v>
      </c>
      <c r="E235" s="131">
        <v>6.6</v>
      </c>
      <c r="F235" s="109">
        <f t="shared" si="25"/>
        <v>14.3</v>
      </c>
      <c r="G235" s="109">
        <f t="shared" si="31"/>
        <v>67.39027410578893</v>
      </c>
      <c r="H235" s="103">
        <f t="shared" si="26"/>
        <v>11.016354944616086</v>
      </c>
      <c r="I235" s="130">
        <v>4.7</v>
      </c>
      <c r="J235" s="118">
        <v>2</v>
      </c>
      <c r="K235" s="118" t="s">
        <v>486</v>
      </c>
      <c r="L235" s="208" t="s">
        <v>331</v>
      </c>
      <c r="M235" s="118">
        <v>5.5</v>
      </c>
      <c r="N235" s="152">
        <v>21.8</v>
      </c>
      <c r="O235" s="118" t="s">
        <v>485</v>
      </c>
      <c r="P235" s="152">
        <v>1.2</v>
      </c>
      <c r="Q235" s="264"/>
      <c r="R235" s="118"/>
      <c r="S235" s="118">
        <v>1014</v>
      </c>
      <c r="T235" s="137" t="s">
        <v>418</v>
      </c>
      <c r="U235" s="117"/>
      <c r="V235" s="117"/>
      <c r="X235" s="85">
        <v>20.2</v>
      </c>
      <c r="Y235" s="85">
        <v>11.6</v>
      </c>
      <c r="AH235" s="89">
        <f t="shared" si="27"/>
        <v>19.490204980077856</v>
      </c>
      <c r="AI235" s="89">
        <f t="shared" si="28"/>
        <v>15.771202559854595</v>
      </c>
      <c r="AJ235" s="89">
        <f t="shared" si="29"/>
        <v>13.134502559854594</v>
      </c>
      <c r="AK235" s="89">
        <f t="shared" si="30"/>
        <v>11.016354944616086</v>
      </c>
    </row>
    <row r="236" spans="1:37" ht="11.25">
      <c r="A236" s="28">
        <v>40771</v>
      </c>
      <c r="B236" s="143">
        <v>16</v>
      </c>
      <c r="C236" s="39">
        <v>14.6</v>
      </c>
      <c r="D236" s="152">
        <v>22.5</v>
      </c>
      <c r="E236" s="131">
        <v>12.6</v>
      </c>
      <c r="F236" s="109">
        <f t="shared" si="25"/>
        <v>17.55</v>
      </c>
      <c r="G236" s="109">
        <f t="shared" si="31"/>
        <v>85.24462977965794</v>
      </c>
      <c r="H236" s="103">
        <f t="shared" si="26"/>
        <v>13.52512876334933</v>
      </c>
      <c r="I236" s="130">
        <v>12.6</v>
      </c>
      <c r="J236" s="118">
        <v>8</v>
      </c>
      <c r="K236" s="118" t="s">
        <v>485</v>
      </c>
      <c r="L236" s="208" t="s">
        <v>136</v>
      </c>
      <c r="M236" s="118">
        <v>8.2</v>
      </c>
      <c r="N236" s="152">
        <v>26.3</v>
      </c>
      <c r="O236" s="118" t="s">
        <v>485</v>
      </c>
      <c r="P236" s="152">
        <v>0</v>
      </c>
      <c r="Q236" s="264"/>
      <c r="R236" s="118"/>
      <c r="S236" s="118">
        <v>1013</v>
      </c>
      <c r="T236" s="137" t="s">
        <v>372</v>
      </c>
      <c r="U236" s="117"/>
      <c r="V236" s="117"/>
      <c r="X236" s="85">
        <v>20.2</v>
      </c>
      <c r="Y236" s="85">
        <v>11.3</v>
      </c>
      <c r="AH236" s="89">
        <f t="shared" si="27"/>
        <v>18.173154145192665</v>
      </c>
      <c r="AI236" s="89">
        <f t="shared" si="28"/>
        <v>16.61023797035605</v>
      </c>
      <c r="AJ236" s="89">
        <f t="shared" si="29"/>
        <v>15.491637970356049</v>
      </c>
      <c r="AK236" s="89">
        <f t="shared" si="30"/>
        <v>13.52512876334933</v>
      </c>
    </row>
    <row r="237" spans="1:37" ht="11.25">
      <c r="A237" s="28">
        <v>40772</v>
      </c>
      <c r="B237" s="143">
        <v>13.9</v>
      </c>
      <c r="C237" s="39">
        <v>12.2</v>
      </c>
      <c r="D237" s="152">
        <v>20</v>
      </c>
      <c r="E237" s="131">
        <v>6.4</v>
      </c>
      <c r="F237" s="109">
        <f t="shared" si="25"/>
        <v>13.2</v>
      </c>
      <c r="G237" s="109">
        <f t="shared" si="31"/>
        <v>80.92326695568585</v>
      </c>
      <c r="H237" s="103">
        <f t="shared" si="26"/>
        <v>10.682298438180823</v>
      </c>
      <c r="I237" s="130">
        <v>4.5</v>
      </c>
      <c r="J237" s="118">
        <v>6</v>
      </c>
      <c r="K237" s="118" t="s">
        <v>137</v>
      </c>
      <c r="L237" s="118">
        <v>2</v>
      </c>
      <c r="M237" s="118">
        <v>1</v>
      </c>
      <c r="N237" s="152">
        <v>12.8</v>
      </c>
      <c r="O237" s="118" t="s">
        <v>137</v>
      </c>
      <c r="P237" s="152">
        <v>0</v>
      </c>
      <c r="Q237" s="264"/>
      <c r="R237" s="118"/>
      <c r="S237" s="118">
        <v>1018</v>
      </c>
      <c r="T237" s="137" t="s">
        <v>103</v>
      </c>
      <c r="U237" s="117"/>
      <c r="V237" s="117"/>
      <c r="X237" s="85">
        <v>20.2</v>
      </c>
      <c r="Y237" s="85">
        <v>11.4</v>
      </c>
      <c r="AH237" s="89">
        <f t="shared" si="27"/>
        <v>15.87400375938533</v>
      </c>
      <c r="AI237" s="89">
        <f t="shared" si="28"/>
        <v>14.204062438763</v>
      </c>
      <c r="AJ237" s="89">
        <f t="shared" si="29"/>
        <v>12.845762438762998</v>
      </c>
      <c r="AK237" s="89">
        <f t="shared" si="30"/>
        <v>10.682298438180823</v>
      </c>
    </row>
    <row r="238" spans="1:37" ht="11.25">
      <c r="A238" s="28">
        <v>40773</v>
      </c>
      <c r="B238" s="143">
        <v>12.4</v>
      </c>
      <c r="C238" s="39">
        <v>10.8</v>
      </c>
      <c r="D238" s="152">
        <v>18.2</v>
      </c>
      <c r="E238" s="131">
        <v>7.1</v>
      </c>
      <c r="F238" s="109">
        <f t="shared" si="25"/>
        <v>12.649999999999999</v>
      </c>
      <c r="G238" s="109">
        <f t="shared" si="31"/>
        <v>81.07511235879761</v>
      </c>
      <c r="H238" s="103">
        <f t="shared" si="26"/>
        <v>9.247924608812674</v>
      </c>
      <c r="I238" s="130">
        <v>5.1</v>
      </c>
      <c r="J238" s="118">
        <v>8</v>
      </c>
      <c r="K238" s="118" t="s">
        <v>396</v>
      </c>
      <c r="L238" s="208" t="s">
        <v>316</v>
      </c>
      <c r="M238" s="118">
        <v>1.9</v>
      </c>
      <c r="N238" s="152">
        <v>17</v>
      </c>
      <c r="O238" s="118" t="s">
        <v>133</v>
      </c>
      <c r="P238" s="152">
        <v>0</v>
      </c>
      <c r="Q238" s="264"/>
      <c r="R238" s="118"/>
      <c r="S238" s="118">
        <v>1017</v>
      </c>
      <c r="T238" s="137" t="s">
        <v>58</v>
      </c>
      <c r="U238" s="117"/>
      <c r="V238" s="117"/>
      <c r="X238" s="85">
        <v>20</v>
      </c>
      <c r="Y238" s="85">
        <v>11.7</v>
      </c>
      <c r="AH238" s="89">
        <f t="shared" si="27"/>
        <v>14.392152154059962</v>
      </c>
      <c r="AI238" s="89">
        <f t="shared" si="28"/>
        <v>12.946853529753223</v>
      </c>
      <c r="AJ238" s="89">
        <f t="shared" si="29"/>
        <v>11.668453529753224</v>
      </c>
      <c r="AK238" s="89">
        <f t="shared" si="30"/>
        <v>9.247924608812674</v>
      </c>
    </row>
    <row r="239" spans="1:37" ht="11.25">
      <c r="A239" s="28">
        <v>40774</v>
      </c>
      <c r="B239" s="143">
        <v>14.6</v>
      </c>
      <c r="C239" s="39">
        <v>12.4</v>
      </c>
      <c r="D239" s="152">
        <v>22.9</v>
      </c>
      <c r="E239" s="131">
        <v>7.6</v>
      </c>
      <c r="F239" s="109">
        <f t="shared" si="25"/>
        <v>15.25</v>
      </c>
      <c r="G239" s="109">
        <f t="shared" si="31"/>
        <v>76.06364325790052</v>
      </c>
      <c r="H239" s="103">
        <f t="shared" si="26"/>
        <v>10.433493185185691</v>
      </c>
      <c r="I239" s="130">
        <v>5.4</v>
      </c>
      <c r="J239" s="118">
        <v>6</v>
      </c>
      <c r="K239" s="118" t="s">
        <v>486</v>
      </c>
      <c r="L239" s="118">
        <v>2</v>
      </c>
      <c r="M239" s="118">
        <v>5.2</v>
      </c>
      <c r="N239" s="152">
        <v>23.9</v>
      </c>
      <c r="O239" s="118" t="s">
        <v>484</v>
      </c>
      <c r="P239" s="152">
        <v>0</v>
      </c>
      <c r="Q239" s="264"/>
      <c r="R239" s="118"/>
      <c r="S239" s="118">
        <v>1019</v>
      </c>
      <c r="T239" s="137" t="s">
        <v>504</v>
      </c>
      <c r="U239" s="117"/>
      <c r="V239" s="117"/>
      <c r="X239" s="85">
        <v>19.9</v>
      </c>
      <c r="Y239" s="85">
        <v>11.6</v>
      </c>
      <c r="AH239" s="89">
        <f t="shared" si="27"/>
        <v>16.61023797035605</v>
      </c>
      <c r="AI239" s="89">
        <f t="shared" si="28"/>
        <v>14.392152154059962</v>
      </c>
      <c r="AJ239" s="89">
        <f t="shared" si="29"/>
        <v>12.634352154059963</v>
      </c>
      <c r="AK239" s="89">
        <f t="shared" si="30"/>
        <v>10.433493185185691</v>
      </c>
    </row>
    <row r="240" spans="1:37" ht="11.25">
      <c r="A240" s="28">
        <v>40775</v>
      </c>
      <c r="B240" s="143">
        <v>18.5</v>
      </c>
      <c r="C240" s="39">
        <v>15.3</v>
      </c>
      <c r="D240" s="152">
        <v>22.1</v>
      </c>
      <c r="E240" s="131">
        <v>13</v>
      </c>
      <c r="F240" s="109">
        <f t="shared" si="25"/>
        <v>17.55</v>
      </c>
      <c r="G240" s="109">
        <f t="shared" si="31"/>
        <v>69.61756767434126</v>
      </c>
      <c r="H240" s="103">
        <f t="shared" si="26"/>
        <v>12.84598484448884</v>
      </c>
      <c r="I240" s="130">
        <v>11.6</v>
      </c>
      <c r="J240" s="118">
        <v>7</v>
      </c>
      <c r="K240" s="118" t="s">
        <v>212</v>
      </c>
      <c r="L240" s="118">
        <v>4</v>
      </c>
      <c r="M240" s="118">
        <v>6.4</v>
      </c>
      <c r="N240" s="152">
        <v>22.5</v>
      </c>
      <c r="O240" s="118" t="s">
        <v>484</v>
      </c>
      <c r="P240" s="152">
        <v>0</v>
      </c>
      <c r="Q240" s="264"/>
      <c r="R240" s="118"/>
      <c r="S240" s="118">
        <v>1018</v>
      </c>
      <c r="T240" s="137" t="s">
        <v>238</v>
      </c>
      <c r="U240" s="117"/>
      <c r="V240" s="117"/>
      <c r="X240" s="85">
        <v>19.9</v>
      </c>
      <c r="Y240" s="85">
        <v>11.5</v>
      </c>
      <c r="AH240" s="89">
        <f t="shared" si="27"/>
        <v>21.286984900395762</v>
      </c>
      <c r="AI240" s="89">
        <f t="shared" si="28"/>
        <v>17.376281118859826</v>
      </c>
      <c r="AJ240" s="89">
        <f t="shared" si="29"/>
        <v>14.819481118859827</v>
      </c>
      <c r="AK240" s="89">
        <f t="shared" si="30"/>
        <v>12.84598484448884</v>
      </c>
    </row>
    <row r="241" spans="1:37" ht="11.25">
      <c r="A241" s="28">
        <v>40776</v>
      </c>
      <c r="B241" s="143">
        <v>20</v>
      </c>
      <c r="C241" s="39">
        <v>15.1</v>
      </c>
      <c r="D241" s="152">
        <v>24.6</v>
      </c>
      <c r="E241" s="131">
        <v>15.3</v>
      </c>
      <c r="F241" s="109">
        <f t="shared" si="25"/>
        <v>19.950000000000003</v>
      </c>
      <c r="G241" s="109">
        <f t="shared" si="31"/>
        <v>56.64663237078875</v>
      </c>
      <c r="H241" s="103">
        <f t="shared" si="26"/>
        <v>11.13590205643574</v>
      </c>
      <c r="I241" s="130">
        <v>14.4</v>
      </c>
      <c r="J241" s="118">
        <v>4</v>
      </c>
      <c r="K241" s="118" t="s">
        <v>212</v>
      </c>
      <c r="L241" s="118">
        <v>3</v>
      </c>
      <c r="M241" s="118">
        <v>5</v>
      </c>
      <c r="N241" s="152">
        <v>17</v>
      </c>
      <c r="O241" s="118" t="s">
        <v>492</v>
      </c>
      <c r="P241" s="152">
        <v>0</v>
      </c>
      <c r="Q241" s="264"/>
      <c r="R241" s="118"/>
      <c r="S241" s="118">
        <v>1012</v>
      </c>
      <c r="T241" s="137" t="s">
        <v>292</v>
      </c>
      <c r="U241" s="117"/>
      <c r="V241" s="117"/>
      <c r="X241" s="85">
        <v>19.7</v>
      </c>
      <c r="Y241" s="85">
        <v>11.5</v>
      </c>
      <c r="AH241" s="89">
        <f t="shared" si="27"/>
        <v>23.37157630766442</v>
      </c>
      <c r="AI241" s="89">
        <f t="shared" si="28"/>
        <v>17.154310910261028</v>
      </c>
      <c r="AJ241" s="89">
        <f t="shared" si="29"/>
        <v>13.239210910261027</v>
      </c>
      <c r="AK241" s="89">
        <f t="shared" si="30"/>
        <v>11.13590205643574</v>
      </c>
    </row>
    <row r="242" spans="1:37" ht="11.25">
      <c r="A242" s="28">
        <v>40777</v>
      </c>
      <c r="B242" s="143">
        <v>16.3</v>
      </c>
      <c r="C242" s="39">
        <v>14.2</v>
      </c>
      <c r="D242" s="152">
        <v>22.8</v>
      </c>
      <c r="E242" s="131">
        <v>7.5</v>
      </c>
      <c r="F242" s="109">
        <f t="shared" si="25"/>
        <v>15.15</v>
      </c>
      <c r="G242" s="109">
        <f t="shared" si="31"/>
        <v>78.3187157477039</v>
      </c>
      <c r="H242" s="103">
        <f t="shared" si="26"/>
        <v>12.522092576690723</v>
      </c>
      <c r="I242" s="130">
        <v>5.6</v>
      </c>
      <c r="J242" s="118">
        <v>4</v>
      </c>
      <c r="K242" s="118" t="s">
        <v>397</v>
      </c>
      <c r="L242" s="118">
        <v>2</v>
      </c>
      <c r="M242" s="118">
        <v>2.8</v>
      </c>
      <c r="N242" s="152">
        <v>13.5</v>
      </c>
      <c r="O242" s="118" t="s">
        <v>398</v>
      </c>
      <c r="P242" s="152">
        <v>0.5</v>
      </c>
      <c r="Q242" s="264"/>
      <c r="R242" s="118"/>
      <c r="S242" s="118">
        <v>1020</v>
      </c>
      <c r="T242" s="137" t="s">
        <v>382</v>
      </c>
      <c r="U242" s="117"/>
      <c r="V242" s="117"/>
      <c r="X242" s="85">
        <v>19.9</v>
      </c>
      <c r="Y242" s="85">
        <v>11.5</v>
      </c>
      <c r="AH242" s="89">
        <f t="shared" si="27"/>
        <v>18.524367818852948</v>
      </c>
      <c r="AI242" s="89">
        <f t="shared" si="28"/>
        <v>16.185946976106578</v>
      </c>
      <c r="AJ242" s="89">
        <f t="shared" si="29"/>
        <v>14.508046976106577</v>
      </c>
      <c r="AK242" s="89">
        <f t="shared" si="30"/>
        <v>12.522092576690723</v>
      </c>
    </row>
    <row r="243" spans="1:37" ht="11.25">
      <c r="A243" s="28">
        <v>40778</v>
      </c>
      <c r="B243" s="143">
        <v>14</v>
      </c>
      <c r="C243" s="39">
        <v>13</v>
      </c>
      <c r="D243" s="152">
        <v>20.6</v>
      </c>
      <c r="E243" s="131">
        <v>11.6</v>
      </c>
      <c r="F243" s="109">
        <f t="shared" si="25"/>
        <v>16.1</v>
      </c>
      <c r="G243" s="109">
        <f t="shared" si="31"/>
        <v>88.69170418558714</v>
      </c>
      <c r="H243" s="103">
        <f t="shared" si="26"/>
        <v>12.164198665062601</v>
      </c>
      <c r="I243" s="130">
        <v>9.5</v>
      </c>
      <c r="J243" s="118">
        <v>7</v>
      </c>
      <c r="K243" s="118" t="s">
        <v>397</v>
      </c>
      <c r="L243" s="118">
        <v>3</v>
      </c>
      <c r="M243" s="118">
        <v>1.7</v>
      </c>
      <c r="N243" s="152">
        <v>23.2</v>
      </c>
      <c r="O243" s="118" t="s">
        <v>397</v>
      </c>
      <c r="P243" s="152">
        <v>0</v>
      </c>
      <c r="Q243" s="264"/>
      <c r="R243" s="118"/>
      <c r="S243" s="118">
        <v>1015</v>
      </c>
      <c r="T243" s="137" t="s">
        <v>421</v>
      </c>
      <c r="U243" s="117"/>
      <c r="V243" s="117"/>
      <c r="X243" s="85">
        <v>19.4</v>
      </c>
      <c r="Y243" s="85">
        <v>11</v>
      </c>
      <c r="AH243" s="89">
        <f t="shared" si="27"/>
        <v>15.977392985196072</v>
      </c>
      <c r="AI243" s="89">
        <f t="shared" si="28"/>
        <v>14.96962212299885</v>
      </c>
      <c r="AJ243" s="89">
        <f t="shared" si="29"/>
        <v>14.17062212299885</v>
      </c>
      <c r="AK243" s="89">
        <f t="shared" si="30"/>
        <v>12.164198665062601</v>
      </c>
    </row>
    <row r="244" spans="1:37" ht="11.25">
      <c r="A244" s="28">
        <v>40779</v>
      </c>
      <c r="B244" s="143">
        <v>16</v>
      </c>
      <c r="C244" s="39">
        <v>12.7</v>
      </c>
      <c r="D244" s="152">
        <v>22.6</v>
      </c>
      <c r="E244" s="131">
        <v>10.3</v>
      </c>
      <c r="F244" s="109">
        <f t="shared" si="25"/>
        <v>16.450000000000003</v>
      </c>
      <c r="G244" s="109">
        <f t="shared" si="31"/>
        <v>66.26087886073584</v>
      </c>
      <c r="H244" s="103">
        <f t="shared" si="26"/>
        <v>9.71593902188262</v>
      </c>
      <c r="I244" s="130">
        <v>8.4</v>
      </c>
      <c r="J244" s="118">
        <v>3</v>
      </c>
      <c r="K244" s="118" t="s">
        <v>485</v>
      </c>
      <c r="L244" s="118">
        <v>3</v>
      </c>
      <c r="M244" s="118">
        <v>4.5</v>
      </c>
      <c r="N244" s="152">
        <v>29.1</v>
      </c>
      <c r="O244" s="118" t="s">
        <v>485</v>
      </c>
      <c r="P244" s="152">
        <v>22.5</v>
      </c>
      <c r="Q244" s="264"/>
      <c r="R244" s="118"/>
      <c r="S244" s="118">
        <v>1012</v>
      </c>
      <c r="T244" s="137" t="s">
        <v>118</v>
      </c>
      <c r="U244" s="117"/>
      <c r="V244" s="117"/>
      <c r="X244" s="85">
        <v>19.5</v>
      </c>
      <c r="Y244" s="85">
        <v>11.5</v>
      </c>
      <c r="AH244" s="89">
        <f t="shared" si="27"/>
        <v>18.173154145192665</v>
      </c>
      <c r="AI244" s="89">
        <f t="shared" si="28"/>
        <v>14.678391653320906</v>
      </c>
      <c r="AJ244" s="89">
        <f t="shared" si="29"/>
        <v>12.041691653320905</v>
      </c>
      <c r="AK244" s="89">
        <f t="shared" si="30"/>
        <v>9.71593902188262</v>
      </c>
    </row>
    <row r="245" spans="1:37" ht="11.25">
      <c r="A245" s="28">
        <v>40780</v>
      </c>
      <c r="B245" s="143">
        <v>13.2</v>
      </c>
      <c r="C245" s="39">
        <v>12.3</v>
      </c>
      <c r="D245" s="152">
        <v>19.9</v>
      </c>
      <c r="E245" s="131">
        <v>10.3</v>
      </c>
      <c r="F245" s="109">
        <f t="shared" si="25"/>
        <v>15.1</v>
      </c>
      <c r="G245" s="109">
        <f t="shared" si="31"/>
        <v>89.53060558465947</v>
      </c>
      <c r="H245" s="103">
        <f t="shared" si="26"/>
        <v>11.517904335127872</v>
      </c>
      <c r="I245" s="130">
        <v>10.1</v>
      </c>
      <c r="J245" s="118">
        <v>4</v>
      </c>
      <c r="K245" s="118" t="s">
        <v>137</v>
      </c>
      <c r="L245" s="118">
        <v>2</v>
      </c>
      <c r="M245" s="118">
        <v>3.6</v>
      </c>
      <c r="N245" s="152">
        <v>17</v>
      </c>
      <c r="O245" s="118" t="s">
        <v>484</v>
      </c>
      <c r="P245" s="152">
        <v>1</v>
      </c>
      <c r="Q245" s="264"/>
      <c r="R245" s="118"/>
      <c r="S245" s="118">
        <v>1009</v>
      </c>
      <c r="T245" s="137" t="s">
        <v>451</v>
      </c>
      <c r="U245" s="117"/>
      <c r="V245" s="117"/>
      <c r="X245" s="85">
        <v>19.5</v>
      </c>
      <c r="Y245" s="85">
        <v>11.1</v>
      </c>
      <c r="AH245" s="89">
        <f t="shared" si="27"/>
        <v>15.166585036022243</v>
      </c>
      <c r="AI245" s="89">
        <f t="shared" si="28"/>
        <v>14.297835429263056</v>
      </c>
      <c r="AJ245" s="89">
        <f t="shared" si="29"/>
        <v>13.578735429263057</v>
      </c>
      <c r="AK245" s="89">
        <f t="shared" si="30"/>
        <v>11.517904335127872</v>
      </c>
    </row>
    <row r="246" spans="1:37" ht="11.25">
      <c r="A246" s="28">
        <v>40781</v>
      </c>
      <c r="B246" s="143">
        <v>13.7</v>
      </c>
      <c r="C246" s="39">
        <v>13.6</v>
      </c>
      <c r="D246" s="283">
        <v>14.9</v>
      </c>
      <c r="E246" s="131">
        <v>10.3</v>
      </c>
      <c r="F246" s="109">
        <f t="shared" si="25"/>
        <v>12.600000000000001</v>
      </c>
      <c r="G246" s="109">
        <f t="shared" si="31"/>
        <v>98.84144588043031</v>
      </c>
      <c r="H246" s="103">
        <f t="shared" si="26"/>
        <v>13.520980903834856</v>
      </c>
      <c r="I246" s="130">
        <v>13.8</v>
      </c>
      <c r="J246" s="118">
        <v>8</v>
      </c>
      <c r="K246" s="118" t="s">
        <v>450</v>
      </c>
      <c r="L246" s="118">
        <v>2</v>
      </c>
      <c r="M246" s="118">
        <v>0.7</v>
      </c>
      <c r="N246" s="152">
        <v>12.5</v>
      </c>
      <c r="O246" s="118" t="s">
        <v>487</v>
      </c>
      <c r="P246" s="152">
        <v>8.6</v>
      </c>
      <c r="Q246" s="264"/>
      <c r="R246" s="118"/>
      <c r="S246" s="118">
        <v>1005</v>
      </c>
      <c r="T246" s="137" t="s">
        <v>412</v>
      </c>
      <c r="U246" s="117"/>
      <c r="V246" s="117"/>
      <c r="X246" s="85">
        <v>19.4</v>
      </c>
      <c r="Y246" s="85">
        <v>11.2</v>
      </c>
      <c r="AH246" s="89">
        <f t="shared" si="27"/>
        <v>15.668986535529427</v>
      </c>
      <c r="AI246" s="89">
        <f t="shared" si="28"/>
        <v>15.567352846527232</v>
      </c>
      <c r="AJ246" s="89">
        <f t="shared" si="29"/>
        <v>15.487452846527232</v>
      </c>
      <c r="AK246" s="89">
        <f t="shared" si="30"/>
        <v>13.520980903834856</v>
      </c>
    </row>
    <row r="247" spans="1:37" ht="12.75">
      <c r="A247" s="28">
        <v>40782</v>
      </c>
      <c r="B247" s="143">
        <v>13.3</v>
      </c>
      <c r="C247" s="39">
        <v>12.1</v>
      </c>
      <c r="D247" s="152">
        <v>17.9</v>
      </c>
      <c r="E247" s="131">
        <v>11.3</v>
      </c>
      <c r="F247" s="109">
        <f t="shared" si="25"/>
        <v>14.6</v>
      </c>
      <c r="G247" s="109">
        <f t="shared" si="31"/>
        <v>86.15289880344477</v>
      </c>
      <c r="H247" s="103">
        <f t="shared" si="26"/>
        <v>11.036425150385675</v>
      </c>
      <c r="I247" s="130">
        <v>8.4</v>
      </c>
      <c r="J247" s="118">
        <v>6</v>
      </c>
      <c r="K247" s="118" t="s">
        <v>137</v>
      </c>
      <c r="L247" s="208" t="s">
        <v>136</v>
      </c>
      <c r="M247" s="118">
        <v>5.1</v>
      </c>
      <c r="N247" s="152">
        <v>27</v>
      </c>
      <c r="O247" s="118" t="s">
        <v>492</v>
      </c>
      <c r="P247" s="152">
        <v>5.1</v>
      </c>
      <c r="Q247" s="264"/>
      <c r="R247" s="118"/>
      <c r="S247" s="118">
        <v>1011</v>
      </c>
      <c r="T247" s="156" t="s">
        <v>411</v>
      </c>
      <c r="U247" s="117"/>
      <c r="V247" s="117"/>
      <c r="X247" s="85">
        <v>19.4</v>
      </c>
      <c r="Y247" s="85">
        <v>11</v>
      </c>
      <c r="AH247" s="89">
        <f t="shared" si="27"/>
        <v>15.265917559839318</v>
      </c>
      <c r="AI247" s="89">
        <f t="shared" si="28"/>
        <v>14.110830506745673</v>
      </c>
      <c r="AJ247" s="89">
        <f t="shared" si="29"/>
        <v>13.152030506745673</v>
      </c>
      <c r="AK247" s="89">
        <f t="shared" si="30"/>
        <v>11.036425150385675</v>
      </c>
    </row>
    <row r="248" spans="1:37" ht="11.25">
      <c r="A248" s="28">
        <v>40783</v>
      </c>
      <c r="B248" s="143">
        <v>14.5</v>
      </c>
      <c r="C248" s="39">
        <v>12.5</v>
      </c>
      <c r="D248" s="152">
        <v>18.1</v>
      </c>
      <c r="E248" s="131">
        <v>8.7</v>
      </c>
      <c r="F248" s="109">
        <f t="shared" si="25"/>
        <v>13.4</v>
      </c>
      <c r="G248" s="109">
        <f t="shared" si="31"/>
        <v>78.09981321542423</v>
      </c>
      <c r="H248" s="103">
        <f t="shared" si="26"/>
        <v>10.732757644475615</v>
      </c>
      <c r="I248" s="130">
        <v>6.9</v>
      </c>
      <c r="J248" s="118">
        <v>3</v>
      </c>
      <c r="K248" s="118" t="s">
        <v>492</v>
      </c>
      <c r="L248" s="118">
        <v>3</v>
      </c>
      <c r="M248" s="118">
        <v>7.6</v>
      </c>
      <c r="N248" s="152">
        <v>26.3</v>
      </c>
      <c r="O248" s="118" t="s">
        <v>487</v>
      </c>
      <c r="P248" s="152">
        <v>0.3</v>
      </c>
      <c r="Q248" s="264"/>
      <c r="R248" s="118"/>
      <c r="S248" s="118">
        <v>1015</v>
      </c>
      <c r="T248" s="137" t="s">
        <v>262</v>
      </c>
      <c r="U248" s="117"/>
      <c r="V248" s="117"/>
      <c r="X248" s="85">
        <v>19.5</v>
      </c>
      <c r="Y248" s="85">
        <v>10.8</v>
      </c>
      <c r="AH248" s="89">
        <f t="shared" si="27"/>
        <v>16.503260083520495</v>
      </c>
      <c r="AI248" s="89">
        <f t="shared" si="28"/>
        <v>14.487015299685174</v>
      </c>
      <c r="AJ248" s="89">
        <f t="shared" si="29"/>
        <v>12.889015299685173</v>
      </c>
      <c r="AK248" s="89">
        <f t="shared" si="30"/>
        <v>10.732757644475615</v>
      </c>
    </row>
    <row r="249" spans="1:37" ht="11.25">
      <c r="A249" s="28">
        <v>40784</v>
      </c>
      <c r="B249" s="143">
        <v>11.5</v>
      </c>
      <c r="C249" s="39">
        <v>10.4</v>
      </c>
      <c r="D249" s="283">
        <v>14.3</v>
      </c>
      <c r="E249" s="131">
        <v>9.2</v>
      </c>
      <c r="F249" s="109">
        <f t="shared" si="25"/>
        <v>11.75</v>
      </c>
      <c r="G249" s="109">
        <f t="shared" si="31"/>
        <v>86.46706768951921</v>
      </c>
      <c r="H249" s="103">
        <f t="shared" si="26"/>
        <v>9.322490158415901</v>
      </c>
      <c r="I249" s="130">
        <v>8</v>
      </c>
      <c r="J249" s="118">
        <v>6</v>
      </c>
      <c r="K249" s="118" t="s">
        <v>492</v>
      </c>
      <c r="L249" s="118">
        <v>4</v>
      </c>
      <c r="M249" s="118">
        <v>8.4</v>
      </c>
      <c r="N249" s="152">
        <v>22.5</v>
      </c>
      <c r="O249" s="118" t="s">
        <v>487</v>
      </c>
      <c r="P249" s="152">
        <v>0.5</v>
      </c>
      <c r="Q249" s="264"/>
      <c r="R249" s="118"/>
      <c r="S249" s="118">
        <v>1016</v>
      </c>
      <c r="T249" s="137" t="s">
        <v>25</v>
      </c>
      <c r="U249" s="117"/>
      <c r="V249" s="117"/>
      <c r="X249" s="85">
        <v>19.2</v>
      </c>
      <c r="Y249" s="85">
        <v>10.8</v>
      </c>
      <c r="AH249" s="89">
        <f t="shared" si="27"/>
        <v>13.56265263970658</v>
      </c>
      <c r="AI249" s="89">
        <f t="shared" si="28"/>
        <v>12.606128038469452</v>
      </c>
      <c r="AJ249" s="89">
        <f t="shared" si="29"/>
        <v>11.727228038469452</v>
      </c>
      <c r="AK249" s="89">
        <f t="shared" si="30"/>
        <v>9.322490158415901</v>
      </c>
    </row>
    <row r="250" spans="1:37" ht="11.25">
      <c r="A250" s="28">
        <v>40785</v>
      </c>
      <c r="B250" s="143">
        <v>13</v>
      </c>
      <c r="C250" s="39">
        <v>12</v>
      </c>
      <c r="D250" s="152">
        <v>15.3</v>
      </c>
      <c r="E250" s="131">
        <v>10.9</v>
      </c>
      <c r="F250" s="109">
        <f t="shared" si="25"/>
        <v>13.100000000000001</v>
      </c>
      <c r="G250" s="109">
        <f t="shared" si="31"/>
        <v>88.30641721926695</v>
      </c>
      <c r="H250" s="103">
        <f t="shared" si="26"/>
        <v>11.113047924422721</v>
      </c>
      <c r="I250" s="130">
        <v>10.6</v>
      </c>
      <c r="J250" s="118">
        <v>8</v>
      </c>
      <c r="K250" s="118" t="s">
        <v>492</v>
      </c>
      <c r="L250" s="208" t="s">
        <v>331</v>
      </c>
      <c r="M250" s="118">
        <v>4.7</v>
      </c>
      <c r="N250" s="152">
        <v>17</v>
      </c>
      <c r="O250" s="118" t="s">
        <v>486</v>
      </c>
      <c r="P250" s="152">
        <v>0</v>
      </c>
      <c r="Q250" s="264"/>
      <c r="R250" s="118"/>
      <c r="S250" s="118">
        <v>1018</v>
      </c>
      <c r="T250" s="137" t="s">
        <v>266</v>
      </c>
      <c r="U250" s="117"/>
      <c r="V250" s="117"/>
      <c r="X250" s="85">
        <v>19.1</v>
      </c>
      <c r="Y250" s="85">
        <v>10.8</v>
      </c>
      <c r="AH250" s="89">
        <f t="shared" si="27"/>
        <v>14.96962212299885</v>
      </c>
      <c r="AI250" s="89">
        <f t="shared" si="28"/>
        <v>14.01813696808305</v>
      </c>
      <c r="AJ250" s="89">
        <f t="shared" si="29"/>
        <v>13.21913696808305</v>
      </c>
      <c r="AK250" s="89">
        <f t="shared" si="30"/>
        <v>11.113047924422721</v>
      </c>
    </row>
    <row r="251" spans="1:37" ht="12" thickBot="1">
      <c r="A251" s="162">
        <v>40786</v>
      </c>
      <c r="B251" s="217">
        <v>13</v>
      </c>
      <c r="C251" s="218">
        <v>11.7</v>
      </c>
      <c r="D251" s="171">
        <v>17.3</v>
      </c>
      <c r="E251" s="219">
        <v>9.9</v>
      </c>
      <c r="F251" s="166">
        <f t="shared" si="25"/>
        <v>13.600000000000001</v>
      </c>
      <c r="G251" s="166">
        <f t="shared" si="31"/>
        <v>84.86894402671876</v>
      </c>
      <c r="H251" s="167">
        <f t="shared" si="26"/>
        <v>10.516523475593681</v>
      </c>
      <c r="I251" s="220">
        <v>9.1</v>
      </c>
      <c r="J251" s="169">
        <v>8</v>
      </c>
      <c r="K251" s="169" t="s">
        <v>386</v>
      </c>
      <c r="L251" s="169">
        <v>0</v>
      </c>
      <c r="M251" s="169">
        <v>0.4</v>
      </c>
      <c r="N251" s="171">
        <v>9</v>
      </c>
      <c r="O251" s="169" t="s">
        <v>133</v>
      </c>
      <c r="P251" s="171">
        <v>0</v>
      </c>
      <c r="Q251" s="280"/>
      <c r="R251" s="169"/>
      <c r="S251" s="169">
        <v>1017</v>
      </c>
      <c r="T251" s="174" t="s">
        <v>215</v>
      </c>
      <c r="U251" s="170"/>
      <c r="V251" s="170"/>
      <c r="X251" s="85">
        <v>18.9</v>
      </c>
      <c r="Y251" s="85">
        <v>10.5</v>
      </c>
      <c r="AH251" s="89">
        <f t="shared" si="27"/>
        <v>14.96962212299885</v>
      </c>
      <c r="AI251" s="89">
        <f t="shared" si="28"/>
        <v>13.743260220579202</v>
      </c>
      <c r="AJ251" s="89">
        <f t="shared" si="29"/>
        <v>12.704560220579202</v>
      </c>
      <c r="AK251" s="89">
        <f t="shared" si="30"/>
        <v>10.516523475593681</v>
      </c>
    </row>
    <row r="252" spans="1:37" s="252" customFormat="1" ht="12" thickBot="1">
      <c r="A252" s="243">
        <v>40787</v>
      </c>
      <c r="B252" s="244">
        <v>14.1</v>
      </c>
      <c r="C252" s="245">
        <v>13</v>
      </c>
      <c r="D252" s="246">
        <v>21.9</v>
      </c>
      <c r="E252" s="247">
        <v>5.7</v>
      </c>
      <c r="F252" s="229">
        <f t="shared" si="25"/>
        <v>13.799999999999999</v>
      </c>
      <c r="G252" s="229">
        <f t="shared" si="31"/>
        <v>87.62138677923215</v>
      </c>
      <c r="H252" s="230">
        <f t="shared" si="26"/>
        <v>12.078355750549818</v>
      </c>
      <c r="I252" s="248">
        <v>4</v>
      </c>
      <c r="J252" s="249">
        <v>3</v>
      </c>
      <c r="K252" s="249" t="s">
        <v>507</v>
      </c>
      <c r="L252" s="249">
        <v>3</v>
      </c>
      <c r="M252" s="249">
        <v>5.5</v>
      </c>
      <c r="N252" s="246">
        <v>20.4</v>
      </c>
      <c r="O252" s="249" t="s">
        <v>507</v>
      </c>
      <c r="P252" s="246">
        <v>0</v>
      </c>
      <c r="Q252" s="262"/>
      <c r="R252" s="249"/>
      <c r="S252" s="249">
        <v>1016</v>
      </c>
      <c r="T252" s="251" t="s">
        <v>195</v>
      </c>
      <c r="U252" s="250"/>
      <c r="V252" s="250"/>
      <c r="X252" s="253">
        <v>18.8</v>
      </c>
      <c r="Y252" s="253">
        <v>10.7</v>
      </c>
      <c r="AH252" s="252">
        <f t="shared" si="27"/>
        <v>16.081373099585093</v>
      </c>
      <c r="AI252" s="252">
        <f t="shared" si="28"/>
        <v>14.96962212299885</v>
      </c>
      <c r="AJ252" s="252">
        <f t="shared" si="29"/>
        <v>14.09072212299885</v>
      </c>
      <c r="AK252" s="252">
        <f t="shared" si="30"/>
        <v>12.078355750549818</v>
      </c>
    </row>
    <row r="253" spans="1:37" ht="11.25">
      <c r="A253" s="175">
        <v>40788</v>
      </c>
      <c r="B253" s="176">
        <v>14.2</v>
      </c>
      <c r="C253" s="177">
        <v>13</v>
      </c>
      <c r="D253" s="181">
        <v>23.2</v>
      </c>
      <c r="E253" s="178">
        <v>10.1</v>
      </c>
      <c r="F253" s="109">
        <f t="shared" si="25"/>
        <v>16.65</v>
      </c>
      <c r="G253" s="109">
        <f t="shared" si="31"/>
        <v>86.56164599872587</v>
      </c>
      <c r="H253" s="103">
        <f t="shared" si="26"/>
        <v>11.99208384586985</v>
      </c>
      <c r="I253" s="179">
        <v>7.8</v>
      </c>
      <c r="J253" s="180">
        <v>6</v>
      </c>
      <c r="K253" s="180" t="s">
        <v>484</v>
      </c>
      <c r="L253" s="180">
        <v>2</v>
      </c>
      <c r="M253" s="180">
        <v>6.1</v>
      </c>
      <c r="N253" s="181">
        <v>23.9</v>
      </c>
      <c r="O253" s="180" t="s">
        <v>212</v>
      </c>
      <c r="P253" s="181">
        <v>0</v>
      </c>
      <c r="Q253" s="263"/>
      <c r="R253" s="180"/>
      <c r="S253" s="180">
        <v>1011</v>
      </c>
      <c r="T253" s="224" t="s">
        <v>321</v>
      </c>
      <c r="U253" s="223"/>
      <c r="V253" s="223"/>
      <c r="X253" s="85">
        <v>19</v>
      </c>
      <c r="Y253" s="85">
        <v>10.8</v>
      </c>
      <c r="AH253" s="89">
        <f t="shared" si="27"/>
        <v>16.185946976106578</v>
      </c>
      <c r="AI253" s="89">
        <f t="shared" si="28"/>
        <v>14.96962212299885</v>
      </c>
      <c r="AJ253" s="89">
        <f t="shared" si="29"/>
        <v>14.01082212299885</v>
      </c>
      <c r="AK253" s="89">
        <f t="shared" si="30"/>
        <v>11.99208384586985</v>
      </c>
    </row>
    <row r="254" spans="1:37" ht="11.25">
      <c r="A254" s="28">
        <v>40789</v>
      </c>
      <c r="B254" s="143">
        <v>15.3</v>
      </c>
      <c r="C254" s="39">
        <v>14</v>
      </c>
      <c r="D254" s="152">
        <v>22.1</v>
      </c>
      <c r="E254" s="131">
        <v>13.8</v>
      </c>
      <c r="F254" s="109">
        <f t="shared" si="25"/>
        <v>17.950000000000003</v>
      </c>
      <c r="G254" s="109">
        <f t="shared" si="31"/>
        <v>85.97175012886935</v>
      </c>
      <c r="H254" s="103">
        <f t="shared" si="26"/>
        <v>12.968384144716794</v>
      </c>
      <c r="I254" s="130">
        <v>13</v>
      </c>
      <c r="J254" s="118">
        <v>8</v>
      </c>
      <c r="K254" s="118" t="s">
        <v>484</v>
      </c>
      <c r="L254" s="118">
        <v>3</v>
      </c>
      <c r="M254" s="118">
        <v>5.4</v>
      </c>
      <c r="N254" s="152">
        <v>23.9</v>
      </c>
      <c r="O254" s="118" t="s">
        <v>484</v>
      </c>
      <c r="P254" s="152">
        <v>3.8</v>
      </c>
      <c r="Q254" s="264"/>
      <c r="R254" s="118"/>
      <c r="S254" s="118">
        <v>1008</v>
      </c>
      <c r="T254" s="137" t="s">
        <v>165</v>
      </c>
      <c r="U254" s="117"/>
      <c r="V254" s="117"/>
      <c r="X254" s="85">
        <v>18.9</v>
      </c>
      <c r="Y254" s="85">
        <v>10.8</v>
      </c>
      <c r="AH254" s="89">
        <f t="shared" si="27"/>
        <v>17.376281118859826</v>
      </c>
      <c r="AI254" s="89">
        <f t="shared" si="28"/>
        <v>15.977392985196072</v>
      </c>
      <c r="AJ254" s="89">
        <f t="shared" si="29"/>
        <v>14.938692985196072</v>
      </c>
      <c r="AK254" s="89">
        <f t="shared" si="30"/>
        <v>12.968384144716794</v>
      </c>
    </row>
    <row r="255" spans="1:37" ht="11.25">
      <c r="A255" s="28">
        <v>40790</v>
      </c>
      <c r="B255" s="143">
        <v>14.4</v>
      </c>
      <c r="C255" s="39">
        <v>14</v>
      </c>
      <c r="D255" s="152">
        <v>20.3</v>
      </c>
      <c r="E255" s="294">
        <v>13.8</v>
      </c>
      <c r="F255" s="109">
        <f t="shared" si="25"/>
        <v>17.05</v>
      </c>
      <c r="G255" s="109">
        <f t="shared" si="31"/>
        <v>95.49247027489747</v>
      </c>
      <c r="H255" s="103">
        <f t="shared" si="26"/>
        <v>13.68901434261509</v>
      </c>
      <c r="I255" s="130">
        <v>13.3</v>
      </c>
      <c r="J255" s="118">
        <v>8</v>
      </c>
      <c r="K255" s="118" t="s">
        <v>492</v>
      </c>
      <c r="L255" s="208" t="s">
        <v>316</v>
      </c>
      <c r="M255" s="118">
        <v>4</v>
      </c>
      <c r="N255" s="152">
        <v>19.7</v>
      </c>
      <c r="O255" s="118" t="s">
        <v>485</v>
      </c>
      <c r="P255" s="152">
        <v>0.9</v>
      </c>
      <c r="Q255" s="264"/>
      <c r="R255" s="118"/>
      <c r="S255" s="118">
        <v>1006</v>
      </c>
      <c r="T255" s="137" t="s">
        <v>478</v>
      </c>
      <c r="U255" s="117"/>
      <c r="V255" s="117"/>
      <c r="X255" s="85">
        <v>18.9</v>
      </c>
      <c r="Y255" s="85">
        <v>10.4</v>
      </c>
      <c r="AH255" s="89">
        <f t="shared" si="27"/>
        <v>16.39688756623579</v>
      </c>
      <c r="AI255" s="89">
        <f t="shared" si="28"/>
        <v>15.977392985196072</v>
      </c>
      <c r="AJ255" s="89">
        <f t="shared" si="29"/>
        <v>15.657792985196071</v>
      </c>
      <c r="AK255" s="89">
        <f t="shared" si="30"/>
        <v>13.68901434261509</v>
      </c>
    </row>
    <row r="256" spans="1:37" ht="11.25">
      <c r="A256" s="28">
        <v>40791</v>
      </c>
      <c r="B256" s="143">
        <v>14.5</v>
      </c>
      <c r="C256" s="39">
        <v>12.1</v>
      </c>
      <c r="D256" s="152">
        <v>18.4</v>
      </c>
      <c r="E256" s="131">
        <v>9.7</v>
      </c>
      <c r="F256" s="109">
        <f t="shared" si="25"/>
        <v>14.049999999999999</v>
      </c>
      <c r="G256" s="109">
        <f t="shared" si="31"/>
        <v>73.88376869198923</v>
      </c>
      <c r="H256" s="103">
        <f t="shared" si="26"/>
        <v>9.902320569826106</v>
      </c>
      <c r="I256" s="130">
        <v>8.5</v>
      </c>
      <c r="J256" s="118">
        <v>6</v>
      </c>
      <c r="K256" s="118" t="s">
        <v>485</v>
      </c>
      <c r="L256" s="208" t="s">
        <v>136</v>
      </c>
      <c r="M256" s="118">
        <v>9.7</v>
      </c>
      <c r="N256" s="152">
        <v>30.5</v>
      </c>
      <c r="O256" s="118" t="s">
        <v>485</v>
      </c>
      <c r="P256" s="152">
        <v>1</v>
      </c>
      <c r="Q256" s="264"/>
      <c r="R256" s="118"/>
      <c r="S256" s="118">
        <v>1007</v>
      </c>
      <c r="T256" s="137" t="s">
        <v>310</v>
      </c>
      <c r="U256" s="117"/>
      <c r="V256" s="117"/>
      <c r="X256" s="85">
        <v>19</v>
      </c>
      <c r="Y256" s="85">
        <v>10.8</v>
      </c>
      <c r="AH256" s="89">
        <f t="shared" si="27"/>
        <v>16.503260083520495</v>
      </c>
      <c r="AI256" s="89">
        <f t="shared" si="28"/>
        <v>14.110830506745673</v>
      </c>
      <c r="AJ256" s="89">
        <f t="shared" si="29"/>
        <v>12.193230506745673</v>
      </c>
      <c r="AK256" s="89">
        <f t="shared" si="30"/>
        <v>9.902320569826106</v>
      </c>
    </row>
    <row r="257" spans="1:37" ht="12.75">
      <c r="A257" s="28">
        <v>40792</v>
      </c>
      <c r="B257" s="295">
        <v>15.4</v>
      </c>
      <c r="C257" s="296">
        <v>14.8</v>
      </c>
      <c r="D257" s="296">
        <v>18.2</v>
      </c>
      <c r="E257" s="296">
        <v>12.6</v>
      </c>
      <c r="F257" s="109">
        <f t="shared" si="25"/>
        <v>15.399999999999999</v>
      </c>
      <c r="G257" s="109">
        <f t="shared" si="31"/>
        <v>93.47224823416052</v>
      </c>
      <c r="H257" s="103">
        <f t="shared" si="26"/>
        <v>14.352547020192684</v>
      </c>
      <c r="I257" s="295">
        <v>10.6</v>
      </c>
      <c r="J257" s="298">
        <v>8</v>
      </c>
      <c r="K257" s="299" t="s">
        <v>484</v>
      </c>
      <c r="L257" s="118">
        <v>5</v>
      </c>
      <c r="M257" s="118">
        <v>9.1</v>
      </c>
      <c r="N257" s="298">
        <v>41</v>
      </c>
      <c r="O257" s="118" t="s">
        <v>484</v>
      </c>
      <c r="P257" s="296">
        <v>0.2</v>
      </c>
      <c r="Q257" s="264"/>
      <c r="R257" s="118"/>
      <c r="S257" s="118">
        <v>1002</v>
      </c>
      <c r="T257" s="300" t="s">
        <v>29</v>
      </c>
      <c r="U257" s="117"/>
      <c r="V257" s="117"/>
      <c r="X257" s="85">
        <v>18.8</v>
      </c>
      <c r="Y257" s="85">
        <v>10.6</v>
      </c>
      <c r="AH257" s="89">
        <f t="shared" si="27"/>
        <v>17.48820841929759</v>
      </c>
      <c r="AI257" s="89">
        <f t="shared" si="28"/>
        <v>16.8260215853932</v>
      </c>
      <c r="AJ257" s="89">
        <f t="shared" si="29"/>
        <v>16.3466215853932</v>
      </c>
      <c r="AK257" s="89">
        <f t="shared" si="30"/>
        <v>14.352547020192684</v>
      </c>
    </row>
    <row r="258" spans="1:37" ht="12.75">
      <c r="A258" s="28">
        <v>40793</v>
      </c>
      <c r="B258" s="295">
        <v>15</v>
      </c>
      <c r="C258" s="296">
        <v>13</v>
      </c>
      <c r="D258" s="296">
        <v>16.8</v>
      </c>
      <c r="E258" s="296">
        <v>12.4</v>
      </c>
      <c r="F258" s="109">
        <f t="shared" si="25"/>
        <v>14.600000000000001</v>
      </c>
      <c r="G258" s="109">
        <f t="shared" si="31"/>
        <v>78.45233856237572</v>
      </c>
      <c r="H258" s="103">
        <f t="shared" si="26"/>
        <v>11.28589284979939</v>
      </c>
      <c r="I258" s="295">
        <v>10.6</v>
      </c>
      <c r="J258" s="298">
        <v>8</v>
      </c>
      <c r="K258" s="299" t="s">
        <v>486</v>
      </c>
      <c r="L258" s="118">
        <v>5</v>
      </c>
      <c r="M258" s="118">
        <v>11.9</v>
      </c>
      <c r="N258" s="298">
        <v>33</v>
      </c>
      <c r="O258" s="118" t="s">
        <v>486</v>
      </c>
      <c r="P258" s="296">
        <v>0.6</v>
      </c>
      <c r="Q258" s="264"/>
      <c r="R258" s="118"/>
      <c r="S258" s="118">
        <v>1009.1</v>
      </c>
      <c r="T258" s="300" t="s">
        <v>190</v>
      </c>
      <c r="U258" s="117"/>
      <c r="V258" s="117"/>
      <c r="X258" s="85">
        <v>19</v>
      </c>
      <c r="Y258" s="85">
        <v>10.2</v>
      </c>
      <c r="AH258" s="89">
        <f t="shared" si="27"/>
        <v>17.04426199146042</v>
      </c>
      <c r="AI258" s="89">
        <f t="shared" si="28"/>
        <v>14.96962212299885</v>
      </c>
      <c r="AJ258" s="89">
        <f t="shared" si="29"/>
        <v>13.371622122998849</v>
      </c>
      <c r="AK258" s="89">
        <f t="shared" si="30"/>
        <v>11.28589284979939</v>
      </c>
    </row>
    <row r="259" spans="1:37" ht="12.75">
      <c r="A259" s="28">
        <v>40794</v>
      </c>
      <c r="B259" s="295">
        <v>14</v>
      </c>
      <c r="C259" s="296">
        <v>12.8</v>
      </c>
      <c r="D259" s="296">
        <v>21.4</v>
      </c>
      <c r="E259" s="296">
        <v>11.5</v>
      </c>
      <c r="F259" s="109">
        <f t="shared" si="25"/>
        <v>16.45</v>
      </c>
      <c r="G259" s="109">
        <f t="shared" si="31"/>
        <v>86.47287014260957</v>
      </c>
      <c r="H259" s="103">
        <f t="shared" si="26"/>
        <v>11.78001865819223</v>
      </c>
      <c r="I259" s="295">
        <v>10.4</v>
      </c>
      <c r="J259" s="298">
        <v>8</v>
      </c>
      <c r="K259" s="299" t="s">
        <v>485</v>
      </c>
      <c r="L259" s="118">
        <v>4</v>
      </c>
      <c r="M259" s="118">
        <v>9.9</v>
      </c>
      <c r="N259" s="298">
        <v>28</v>
      </c>
      <c r="O259" s="118" t="s">
        <v>485</v>
      </c>
      <c r="P259" s="296">
        <v>0.2</v>
      </c>
      <c r="Q259" s="264"/>
      <c r="R259" s="118"/>
      <c r="S259" s="118">
        <v>1006.2</v>
      </c>
      <c r="T259" s="300" t="s">
        <v>275</v>
      </c>
      <c r="U259" s="117"/>
      <c r="V259" s="117"/>
      <c r="X259" s="85">
        <v>18.8</v>
      </c>
      <c r="Y259" s="85">
        <v>10.1</v>
      </c>
      <c r="AH259" s="89">
        <f t="shared" si="27"/>
        <v>15.977392985196072</v>
      </c>
      <c r="AI259" s="89">
        <f t="shared" si="28"/>
        <v>14.77491028826301</v>
      </c>
      <c r="AJ259" s="89">
        <f t="shared" si="29"/>
        <v>13.81611028826301</v>
      </c>
      <c r="AK259" s="89">
        <f t="shared" si="30"/>
        <v>11.78001865819223</v>
      </c>
    </row>
    <row r="260" spans="1:37" ht="12.75">
      <c r="A260" s="28">
        <v>40795</v>
      </c>
      <c r="B260" s="295">
        <v>19.1</v>
      </c>
      <c r="C260" s="296">
        <v>17.7</v>
      </c>
      <c r="D260" s="296">
        <v>23.1</v>
      </c>
      <c r="E260" s="296">
        <v>12.6</v>
      </c>
      <c r="F260" s="109">
        <f t="shared" si="25"/>
        <v>17.85</v>
      </c>
      <c r="G260" s="109">
        <f t="shared" si="31"/>
        <v>86.53541618625671</v>
      </c>
      <c r="H260" s="103">
        <f t="shared" si="26"/>
        <v>16.80141336063655</v>
      </c>
      <c r="I260" s="295">
        <v>8.2</v>
      </c>
      <c r="J260" s="298">
        <v>8</v>
      </c>
      <c r="K260" s="299" t="s">
        <v>485</v>
      </c>
      <c r="L260" s="118">
        <v>4</v>
      </c>
      <c r="M260" s="118">
        <v>6.1</v>
      </c>
      <c r="N260" s="298">
        <v>23</v>
      </c>
      <c r="O260" s="118" t="s">
        <v>485</v>
      </c>
      <c r="P260" s="296">
        <v>0</v>
      </c>
      <c r="Q260" s="264"/>
      <c r="R260" s="118"/>
      <c r="S260" s="118">
        <v>1008.4</v>
      </c>
      <c r="T260" s="300" t="s">
        <v>276</v>
      </c>
      <c r="U260" s="117"/>
      <c r="V260" s="117"/>
      <c r="X260" s="85">
        <v>18.4</v>
      </c>
      <c r="Y260" s="85">
        <v>10.1</v>
      </c>
      <c r="AH260" s="89">
        <f t="shared" si="27"/>
        <v>22.100407719188595</v>
      </c>
      <c r="AI260" s="89">
        <f t="shared" si="28"/>
        <v>20.243279798659454</v>
      </c>
      <c r="AJ260" s="89">
        <f t="shared" si="29"/>
        <v>19.124679798659454</v>
      </c>
      <c r="AK260" s="89">
        <f t="shared" si="30"/>
        <v>16.80141336063655</v>
      </c>
    </row>
    <row r="261" spans="1:37" ht="12.75">
      <c r="A261" s="28">
        <v>40796</v>
      </c>
      <c r="B261" s="295">
        <v>20.9</v>
      </c>
      <c r="C261" s="296">
        <v>19</v>
      </c>
      <c r="D261" s="296">
        <v>23.2</v>
      </c>
      <c r="E261" s="297">
        <v>17.5</v>
      </c>
      <c r="F261" s="109">
        <f t="shared" si="25"/>
        <v>20.35</v>
      </c>
      <c r="G261" s="109">
        <f t="shared" si="31"/>
        <v>82.7517090332039</v>
      </c>
      <c r="H261" s="103">
        <f t="shared" si="26"/>
        <v>17.857296254046425</v>
      </c>
      <c r="I261" s="295">
        <v>15.1</v>
      </c>
      <c r="J261" s="298">
        <v>6</v>
      </c>
      <c r="K261" s="299" t="s">
        <v>484</v>
      </c>
      <c r="L261" s="118">
        <v>5</v>
      </c>
      <c r="M261" s="118">
        <v>6</v>
      </c>
      <c r="N261" s="298">
        <v>32</v>
      </c>
      <c r="O261" s="118" t="s">
        <v>484</v>
      </c>
      <c r="P261" s="296">
        <v>10.4</v>
      </c>
      <c r="Q261" s="264"/>
      <c r="R261" s="118"/>
      <c r="S261" s="118">
        <v>1000.6</v>
      </c>
      <c r="T261" s="300" t="s">
        <v>277</v>
      </c>
      <c r="U261" s="117"/>
      <c r="V261" s="117"/>
      <c r="X261" s="85">
        <v>18.2</v>
      </c>
      <c r="Y261" s="85">
        <v>10</v>
      </c>
      <c r="AH261" s="89">
        <f t="shared" si="27"/>
        <v>24.70628875297637</v>
      </c>
      <c r="AI261" s="89">
        <f t="shared" si="28"/>
        <v>21.962976181766184</v>
      </c>
      <c r="AJ261" s="89">
        <f t="shared" si="29"/>
        <v>20.444876181766183</v>
      </c>
      <c r="AK261" s="89">
        <f t="shared" si="30"/>
        <v>17.857296254046425</v>
      </c>
    </row>
    <row r="262" spans="1:37" ht="12.75">
      <c r="A262" s="28">
        <v>40797</v>
      </c>
      <c r="B262" s="295">
        <v>15.4</v>
      </c>
      <c r="C262" s="296">
        <v>13.8</v>
      </c>
      <c r="D262" s="296">
        <v>19.6</v>
      </c>
      <c r="E262" s="296">
        <v>12.7</v>
      </c>
      <c r="F262" s="109">
        <f t="shared" si="25"/>
        <v>16.15</v>
      </c>
      <c r="G262" s="109">
        <f t="shared" si="31"/>
        <v>82.87185406517872</v>
      </c>
      <c r="H262" s="103">
        <f t="shared" si="26"/>
        <v>12.506081996483493</v>
      </c>
      <c r="I262" s="295">
        <v>10.9</v>
      </c>
      <c r="J262" s="298">
        <v>6</v>
      </c>
      <c r="K262" s="299" t="s">
        <v>212</v>
      </c>
      <c r="L262" s="118">
        <v>5</v>
      </c>
      <c r="M262" s="118">
        <v>6</v>
      </c>
      <c r="N262" s="298">
        <v>33</v>
      </c>
      <c r="O262" s="118" t="s">
        <v>212</v>
      </c>
      <c r="P262" s="296">
        <v>2.1</v>
      </c>
      <c r="Q262" s="264"/>
      <c r="R262" s="118"/>
      <c r="S262" s="118">
        <v>1001.6</v>
      </c>
      <c r="T262" s="300" t="s">
        <v>278</v>
      </c>
      <c r="U262" s="117"/>
      <c r="V262" s="117"/>
      <c r="X262" s="85">
        <v>18.2</v>
      </c>
      <c r="Y262" s="85">
        <v>9.9</v>
      </c>
      <c r="AH262" s="89">
        <f t="shared" si="27"/>
        <v>17.48820841929759</v>
      </c>
      <c r="AI262" s="89">
        <f t="shared" si="28"/>
        <v>15.771202559854595</v>
      </c>
      <c r="AJ262" s="89">
        <f t="shared" si="29"/>
        <v>14.492802559854596</v>
      </c>
      <c r="AK262" s="89">
        <f t="shared" si="30"/>
        <v>12.506081996483493</v>
      </c>
    </row>
    <row r="263" spans="1:37" ht="12.75">
      <c r="A263" s="28">
        <v>40798</v>
      </c>
      <c r="B263" s="295">
        <v>19.1</v>
      </c>
      <c r="C263" s="296">
        <v>16.1</v>
      </c>
      <c r="D263" s="296">
        <v>20</v>
      </c>
      <c r="E263" s="296">
        <v>13</v>
      </c>
      <c r="F263" s="109">
        <f t="shared" si="25"/>
        <v>16.5</v>
      </c>
      <c r="G263" s="109">
        <f t="shared" si="31"/>
        <v>71.91075787297159</v>
      </c>
      <c r="H263" s="103">
        <f t="shared" si="26"/>
        <v>13.918000332490031</v>
      </c>
      <c r="I263" s="295">
        <v>12.4</v>
      </c>
      <c r="J263" s="298">
        <v>5</v>
      </c>
      <c r="K263" s="299" t="s">
        <v>485</v>
      </c>
      <c r="L263" s="118">
        <v>7</v>
      </c>
      <c r="M263" s="118">
        <v>10</v>
      </c>
      <c r="N263" s="298">
        <v>43</v>
      </c>
      <c r="O263" s="118" t="s">
        <v>485</v>
      </c>
      <c r="P263" s="296">
        <v>0</v>
      </c>
      <c r="Q263" s="264"/>
      <c r="R263" s="118"/>
      <c r="S263" s="118">
        <v>996</v>
      </c>
      <c r="T263" s="300" t="s">
        <v>40</v>
      </c>
      <c r="U263" s="117"/>
      <c r="V263" s="117"/>
      <c r="X263" s="85">
        <v>17.9</v>
      </c>
      <c r="Y263" s="85">
        <v>9.9</v>
      </c>
      <c r="AH263" s="89">
        <f t="shared" si="27"/>
        <v>22.100407719188595</v>
      </c>
      <c r="AI263" s="89">
        <f t="shared" si="28"/>
        <v>18.289570683885234</v>
      </c>
      <c r="AJ263" s="89">
        <f t="shared" si="29"/>
        <v>15.892570683885234</v>
      </c>
      <c r="AK263" s="89">
        <f t="shared" si="30"/>
        <v>13.918000332490031</v>
      </c>
    </row>
    <row r="264" spans="1:37" ht="12.75">
      <c r="A264" s="28">
        <v>40799</v>
      </c>
      <c r="B264" s="295">
        <v>15</v>
      </c>
      <c r="C264" s="296">
        <v>12.2</v>
      </c>
      <c r="D264" s="296">
        <v>18.3</v>
      </c>
      <c r="E264" s="296">
        <v>11.8</v>
      </c>
      <c r="F264" s="109">
        <f t="shared" si="25"/>
        <v>15.05</v>
      </c>
      <c r="G264" s="109">
        <f t="shared" si="31"/>
        <v>70.21050512341738</v>
      </c>
      <c r="H264" s="103">
        <f t="shared" si="26"/>
        <v>9.623141991476185</v>
      </c>
      <c r="I264" s="295">
        <v>10</v>
      </c>
      <c r="J264" s="298">
        <v>1</v>
      </c>
      <c r="K264" s="299" t="s">
        <v>137</v>
      </c>
      <c r="L264" s="118">
        <v>5</v>
      </c>
      <c r="M264" s="118">
        <v>9.9</v>
      </c>
      <c r="N264" s="298">
        <v>38</v>
      </c>
      <c r="O264" s="118" t="s">
        <v>137</v>
      </c>
      <c r="P264" s="296">
        <v>0</v>
      </c>
      <c r="Q264" s="264"/>
      <c r="R264" s="118"/>
      <c r="S264" s="118">
        <v>1008.5</v>
      </c>
      <c r="T264" s="300" t="s">
        <v>65</v>
      </c>
      <c r="U264" s="117"/>
      <c r="V264" s="117"/>
      <c r="X264" s="85">
        <v>17.7</v>
      </c>
      <c r="Y264" s="85">
        <v>9.6</v>
      </c>
      <c r="AH264" s="89">
        <f t="shared" si="27"/>
        <v>17.04426199146042</v>
      </c>
      <c r="AI264" s="89">
        <f t="shared" si="28"/>
        <v>14.204062438763</v>
      </c>
      <c r="AJ264" s="89">
        <f t="shared" si="29"/>
        <v>11.966862438762998</v>
      </c>
      <c r="AK264" s="89">
        <f t="shared" si="30"/>
        <v>9.623141991476185</v>
      </c>
    </row>
    <row r="265" spans="1:37" ht="12.75">
      <c r="A265" s="28">
        <v>40800</v>
      </c>
      <c r="B265" s="295">
        <v>13.8</v>
      </c>
      <c r="C265" s="296">
        <v>11.7</v>
      </c>
      <c r="D265" s="296">
        <v>18.4</v>
      </c>
      <c r="E265" s="296">
        <v>9.8</v>
      </c>
      <c r="F265" s="109">
        <f aca="true" t="shared" si="32" ref="F265:F328">AVERAGE(D265:E265)</f>
        <v>14.1</v>
      </c>
      <c r="G265" s="109">
        <f t="shared" si="31"/>
        <v>76.5024745246214</v>
      </c>
      <c r="H265" s="103">
        <f aca="true" t="shared" si="33" ref="H265:H328">AK265</f>
        <v>9.745185166973341</v>
      </c>
      <c r="I265" s="295">
        <v>7.2</v>
      </c>
      <c r="J265" s="298">
        <v>8</v>
      </c>
      <c r="K265" s="299" t="s">
        <v>486</v>
      </c>
      <c r="L265" s="118">
        <v>4</v>
      </c>
      <c r="M265" s="118">
        <v>7</v>
      </c>
      <c r="N265" s="298">
        <v>27</v>
      </c>
      <c r="O265" s="118" t="s">
        <v>486</v>
      </c>
      <c r="P265" s="296">
        <v>0</v>
      </c>
      <c r="Q265" s="264"/>
      <c r="R265" s="118"/>
      <c r="S265" s="118">
        <v>1016.4</v>
      </c>
      <c r="T265" s="300" t="s">
        <v>350</v>
      </c>
      <c r="U265" s="117"/>
      <c r="V265" s="117"/>
      <c r="X265" s="85">
        <v>17.4</v>
      </c>
      <c r="Y265" s="85">
        <v>9.4</v>
      </c>
      <c r="AH265" s="89">
        <f aca="true" t="shared" si="34" ref="AH265:AH328">6.107*EXP(17.38*(B265/(239+B265)))</f>
        <v>15.771202559854595</v>
      </c>
      <c r="AI265" s="89">
        <f aca="true" t="shared" si="35" ref="AI265:AI328">IF(W265&gt;=0,6.107*EXP(17.38*(C265/(239+C265))),6.107*EXP(22.44*(C265/(272.4+C265))))</f>
        <v>13.743260220579202</v>
      </c>
      <c r="AJ265" s="89">
        <f aca="true" t="shared" si="36" ref="AJ265:AJ328">IF(C265&gt;=0,AI265-(0.000799*1000*(B265-C265)),AI265-(0.00072*1000*(B265-C265)))</f>
        <v>12.065360220579201</v>
      </c>
      <c r="AK265" s="89">
        <f aca="true" t="shared" si="37" ref="AK265:AK328">239*LN(AJ265/6.107)/(17.38-LN(AJ265/6.107))</f>
        <v>9.745185166973341</v>
      </c>
    </row>
    <row r="266" spans="1:37" ht="12.75">
      <c r="A266" s="28">
        <v>40801</v>
      </c>
      <c r="B266" s="295">
        <v>12.7</v>
      </c>
      <c r="C266" s="296">
        <v>11.7</v>
      </c>
      <c r="D266" s="296">
        <v>18.7</v>
      </c>
      <c r="E266" s="296">
        <v>6.4</v>
      </c>
      <c r="F266" s="109">
        <f t="shared" si="32"/>
        <v>12.55</v>
      </c>
      <c r="G266" s="109">
        <f t="shared" si="31"/>
        <v>88.18582121461948</v>
      </c>
      <c r="H266" s="103">
        <f t="shared" si="33"/>
        <v>10.796990699731603</v>
      </c>
      <c r="I266" s="295">
        <v>2.2</v>
      </c>
      <c r="J266" s="298">
        <v>1</v>
      </c>
      <c r="K266" s="299" t="s">
        <v>28</v>
      </c>
      <c r="L266" s="118">
        <v>0</v>
      </c>
      <c r="M266" s="118">
        <v>4</v>
      </c>
      <c r="N266" s="298">
        <v>13</v>
      </c>
      <c r="O266" s="118"/>
      <c r="P266" s="296">
        <v>0</v>
      </c>
      <c r="Q266" s="264"/>
      <c r="R266" s="118"/>
      <c r="S266" s="118">
        <v>1021.8</v>
      </c>
      <c r="T266" s="300" t="s">
        <v>351</v>
      </c>
      <c r="U266" s="117"/>
      <c r="V266" s="117"/>
      <c r="X266" s="85">
        <v>17.2</v>
      </c>
      <c r="Y266" s="85">
        <v>9.5</v>
      </c>
      <c r="AH266" s="89">
        <f t="shared" si="34"/>
        <v>14.678391653320906</v>
      </c>
      <c r="AI266" s="89">
        <f t="shared" si="35"/>
        <v>13.743260220579202</v>
      </c>
      <c r="AJ266" s="89">
        <f t="shared" si="36"/>
        <v>12.944260220579203</v>
      </c>
      <c r="AK266" s="89">
        <f t="shared" si="37"/>
        <v>10.796990699731603</v>
      </c>
    </row>
    <row r="267" spans="1:37" ht="12.75">
      <c r="A267" s="28">
        <v>40802</v>
      </c>
      <c r="B267" s="295">
        <v>15.1</v>
      </c>
      <c r="C267" s="296">
        <v>14</v>
      </c>
      <c r="D267" s="296">
        <v>19.8</v>
      </c>
      <c r="E267" s="296">
        <v>10.5</v>
      </c>
      <c r="F267" s="109">
        <f t="shared" si="32"/>
        <v>15.15</v>
      </c>
      <c r="G267" s="109">
        <f t="shared" si="31"/>
        <v>88.01573589391313</v>
      </c>
      <c r="H267" s="103">
        <f t="shared" si="33"/>
        <v>13.131117452071521</v>
      </c>
      <c r="I267" s="295">
        <v>5.8</v>
      </c>
      <c r="J267" s="298">
        <v>8</v>
      </c>
      <c r="K267" s="299" t="s">
        <v>507</v>
      </c>
      <c r="L267" s="118">
        <v>3</v>
      </c>
      <c r="M267" s="118">
        <v>7</v>
      </c>
      <c r="N267" s="298">
        <v>25</v>
      </c>
      <c r="O267" s="118" t="s">
        <v>507</v>
      </c>
      <c r="P267" s="296">
        <v>4.3</v>
      </c>
      <c r="Q267" s="264"/>
      <c r="R267" s="118"/>
      <c r="S267" s="118">
        <v>1013.9</v>
      </c>
      <c r="T267" s="300" t="s">
        <v>352</v>
      </c>
      <c r="U267" s="117"/>
      <c r="V267" s="117"/>
      <c r="X267" s="85">
        <v>17.4</v>
      </c>
      <c r="Y267" s="85">
        <v>9.2</v>
      </c>
      <c r="AH267" s="89">
        <f t="shared" si="34"/>
        <v>17.154310910261028</v>
      </c>
      <c r="AI267" s="89">
        <f t="shared" si="35"/>
        <v>15.977392985196072</v>
      </c>
      <c r="AJ267" s="89">
        <f t="shared" si="36"/>
        <v>15.098492985196073</v>
      </c>
      <c r="AK267" s="89">
        <f t="shared" si="37"/>
        <v>13.131117452071521</v>
      </c>
    </row>
    <row r="268" spans="1:37" ht="12.75">
      <c r="A268" s="28">
        <v>40803</v>
      </c>
      <c r="B268" s="295">
        <v>14.1</v>
      </c>
      <c r="C268" s="296">
        <v>12.2</v>
      </c>
      <c r="D268" s="296">
        <v>17.2</v>
      </c>
      <c r="E268" s="296">
        <v>12</v>
      </c>
      <c r="F268" s="109">
        <f t="shared" si="32"/>
        <v>14.6</v>
      </c>
      <c r="G268" s="109">
        <f t="shared" si="31"/>
        <v>78.8860650157436</v>
      </c>
      <c r="H268" s="103">
        <f t="shared" si="33"/>
        <v>10.49456853258483</v>
      </c>
      <c r="I268" s="295">
        <v>10.2</v>
      </c>
      <c r="J268" s="298">
        <v>4</v>
      </c>
      <c r="K268" s="299" t="s">
        <v>485</v>
      </c>
      <c r="L268" s="118">
        <v>4</v>
      </c>
      <c r="M268" s="118">
        <v>8.8</v>
      </c>
      <c r="N268" s="298">
        <v>29</v>
      </c>
      <c r="O268" s="118" t="s">
        <v>485</v>
      </c>
      <c r="P268" s="296">
        <v>1.1</v>
      </c>
      <c r="Q268" s="264"/>
      <c r="R268" s="118"/>
      <c r="S268" s="118">
        <v>1003.3</v>
      </c>
      <c r="T268" s="300" t="s">
        <v>353</v>
      </c>
      <c r="U268" s="117"/>
      <c r="V268" s="117"/>
      <c r="X268" s="85">
        <v>17.5</v>
      </c>
      <c r="Y268" s="85">
        <v>9.8</v>
      </c>
      <c r="AH268" s="89">
        <f t="shared" si="34"/>
        <v>16.081373099585093</v>
      </c>
      <c r="AI268" s="89">
        <f t="shared" si="35"/>
        <v>14.204062438763</v>
      </c>
      <c r="AJ268" s="89">
        <f t="shared" si="36"/>
        <v>12.685962438763</v>
      </c>
      <c r="AK268" s="89">
        <f t="shared" si="37"/>
        <v>10.49456853258483</v>
      </c>
    </row>
    <row r="269" spans="1:37" ht="12.75">
      <c r="A269" s="28">
        <v>40804</v>
      </c>
      <c r="B269" s="295">
        <v>11.9</v>
      </c>
      <c r="C269" s="296">
        <v>11.5</v>
      </c>
      <c r="D269" s="296">
        <v>18</v>
      </c>
      <c r="E269" s="296">
        <v>5.4</v>
      </c>
      <c r="F269" s="109">
        <f t="shared" si="32"/>
        <v>11.7</v>
      </c>
      <c r="G269" s="109">
        <f t="shared" si="31"/>
        <v>95.09602505976852</v>
      </c>
      <c r="H269" s="103">
        <f t="shared" si="33"/>
        <v>11.140272380561328</v>
      </c>
      <c r="I269" s="295">
        <v>1.2</v>
      </c>
      <c r="J269" s="298">
        <v>8</v>
      </c>
      <c r="K269" s="299" t="s">
        <v>212</v>
      </c>
      <c r="L269" s="118">
        <v>2</v>
      </c>
      <c r="M269" s="118">
        <v>5.5</v>
      </c>
      <c r="N269" s="298">
        <v>23</v>
      </c>
      <c r="O269" s="118" t="s">
        <v>212</v>
      </c>
      <c r="P269" s="296">
        <v>0</v>
      </c>
      <c r="Q269" s="264"/>
      <c r="R269" s="118"/>
      <c r="S269" s="118">
        <v>1002.6</v>
      </c>
      <c r="T269" s="300" t="s">
        <v>354</v>
      </c>
      <c r="U269" s="117"/>
      <c r="V269" s="117"/>
      <c r="X269" s="85">
        <v>17.3</v>
      </c>
      <c r="Y269" s="85">
        <v>9.7</v>
      </c>
      <c r="AH269" s="89">
        <f t="shared" si="34"/>
        <v>13.925979168301964</v>
      </c>
      <c r="AI269" s="89">
        <f t="shared" si="35"/>
        <v>13.56265263970658</v>
      </c>
      <c r="AJ269" s="89">
        <f t="shared" si="36"/>
        <v>13.24305263970658</v>
      </c>
      <c r="AK269" s="89">
        <f t="shared" si="37"/>
        <v>11.140272380561328</v>
      </c>
    </row>
    <row r="270" spans="1:37" ht="12.75">
      <c r="A270" s="28">
        <v>40805</v>
      </c>
      <c r="B270" s="295">
        <v>14.1</v>
      </c>
      <c r="C270" s="296">
        <v>12.4</v>
      </c>
      <c r="D270" s="296">
        <v>16.6</v>
      </c>
      <c r="E270" s="296">
        <v>9.4</v>
      </c>
      <c r="F270" s="109">
        <f t="shared" si="32"/>
        <v>13</v>
      </c>
      <c r="G270" s="109">
        <f t="shared" si="31"/>
        <v>81.0493735413442</v>
      </c>
      <c r="H270" s="103">
        <f t="shared" si="33"/>
        <v>10.900648012738406</v>
      </c>
      <c r="I270" s="295">
        <v>7.5</v>
      </c>
      <c r="J270" s="298">
        <v>1</v>
      </c>
      <c r="K270" s="299" t="s">
        <v>137</v>
      </c>
      <c r="L270" s="118">
        <v>4</v>
      </c>
      <c r="M270" s="118">
        <v>5.6</v>
      </c>
      <c r="N270" s="298">
        <v>23</v>
      </c>
      <c r="O270" s="118" t="s">
        <v>137</v>
      </c>
      <c r="P270" s="296">
        <v>0</v>
      </c>
      <c r="Q270" s="264"/>
      <c r="R270" s="118"/>
      <c r="S270" s="118">
        <v>1011.9</v>
      </c>
      <c r="T270" s="300" t="s">
        <v>423</v>
      </c>
      <c r="U270" s="117"/>
      <c r="V270" s="117"/>
      <c r="X270" s="85">
        <v>16.8</v>
      </c>
      <c r="Y270" s="85">
        <v>9.4</v>
      </c>
      <c r="AH270" s="89">
        <f t="shared" si="34"/>
        <v>16.081373099585093</v>
      </c>
      <c r="AI270" s="89">
        <f t="shared" si="35"/>
        <v>14.392152154059962</v>
      </c>
      <c r="AJ270" s="89">
        <f t="shared" si="36"/>
        <v>13.033852154059963</v>
      </c>
      <c r="AK270" s="89">
        <f t="shared" si="37"/>
        <v>10.900648012738406</v>
      </c>
    </row>
    <row r="271" spans="1:37" ht="12.75">
      <c r="A271" s="28">
        <v>40806</v>
      </c>
      <c r="B271" s="295">
        <v>15.4</v>
      </c>
      <c r="C271" s="296">
        <v>14.8</v>
      </c>
      <c r="D271" s="296">
        <v>17.1</v>
      </c>
      <c r="E271" s="296">
        <v>14.3</v>
      </c>
      <c r="F271" s="109">
        <f t="shared" si="32"/>
        <v>15.700000000000001</v>
      </c>
      <c r="G271" s="109">
        <f t="shared" si="31"/>
        <v>93.47224823416052</v>
      </c>
      <c r="H271" s="103">
        <f t="shared" si="33"/>
        <v>14.352547020192684</v>
      </c>
      <c r="I271" s="295">
        <v>12.2</v>
      </c>
      <c r="J271" s="298">
        <v>8</v>
      </c>
      <c r="K271" s="299" t="s">
        <v>212</v>
      </c>
      <c r="L271" s="118">
        <v>4</v>
      </c>
      <c r="M271" s="118">
        <v>6</v>
      </c>
      <c r="N271" s="298">
        <v>21</v>
      </c>
      <c r="O271" s="118" t="s">
        <v>212</v>
      </c>
      <c r="P271" s="296">
        <v>3.1</v>
      </c>
      <c r="Q271" s="264"/>
      <c r="R271" s="118"/>
      <c r="S271" s="118">
        <v>1013.5</v>
      </c>
      <c r="T271" s="300" t="s">
        <v>424</v>
      </c>
      <c r="U271" s="117"/>
      <c r="V271" s="117"/>
      <c r="X271" s="85">
        <v>16.8</v>
      </c>
      <c r="Y271" s="85">
        <v>9.3</v>
      </c>
      <c r="AH271" s="89">
        <f t="shared" si="34"/>
        <v>17.48820841929759</v>
      </c>
      <c r="AI271" s="89">
        <f t="shared" si="35"/>
        <v>16.8260215853932</v>
      </c>
      <c r="AJ271" s="89">
        <f t="shared" si="36"/>
        <v>16.3466215853932</v>
      </c>
      <c r="AK271" s="89">
        <f t="shared" si="37"/>
        <v>14.352547020192684</v>
      </c>
    </row>
    <row r="272" spans="1:37" ht="12.75">
      <c r="A272" s="28">
        <v>40807</v>
      </c>
      <c r="B272" s="295">
        <v>13.7</v>
      </c>
      <c r="C272" s="296">
        <v>11.4</v>
      </c>
      <c r="D272" s="296">
        <v>17.3</v>
      </c>
      <c r="E272" s="296">
        <v>8.9</v>
      </c>
      <c r="F272" s="109">
        <f t="shared" si="32"/>
        <v>13.100000000000001</v>
      </c>
      <c r="G272" s="109">
        <f t="shared" si="31"/>
        <v>74.25773237850629</v>
      </c>
      <c r="H272" s="103">
        <f t="shared" si="33"/>
        <v>9.205888581071422</v>
      </c>
      <c r="I272" s="295">
        <v>4.9</v>
      </c>
      <c r="J272" s="298">
        <v>1</v>
      </c>
      <c r="K272" s="299" t="s">
        <v>485</v>
      </c>
      <c r="L272" s="118">
        <v>5</v>
      </c>
      <c r="M272" s="118">
        <v>10</v>
      </c>
      <c r="N272" s="298">
        <v>35</v>
      </c>
      <c r="O272" s="118" t="s">
        <v>485</v>
      </c>
      <c r="P272" s="296">
        <v>0</v>
      </c>
      <c r="Q272" s="264"/>
      <c r="R272" s="118"/>
      <c r="S272" s="118">
        <v>1015.2</v>
      </c>
      <c r="T272" s="300" t="s">
        <v>324</v>
      </c>
      <c r="U272" s="117"/>
      <c r="V272" s="117"/>
      <c r="X272" s="85">
        <v>16.5</v>
      </c>
      <c r="Y272" s="85">
        <v>8.7</v>
      </c>
      <c r="AH272" s="89">
        <f t="shared" si="34"/>
        <v>15.668986535529427</v>
      </c>
      <c r="AI272" s="89">
        <f t="shared" si="35"/>
        <v>13.473134087977627</v>
      </c>
      <c r="AJ272" s="89">
        <f t="shared" si="36"/>
        <v>11.635434087977627</v>
      </c>
      <c r="AK272" s="89">
        <f t="shared" si="37"/>
        <v>9.205888581071422</v>
      </c>
    </row>
    <row r="273" spans="1:37" ht="12.75">
      <c r="A273" s="28">
        <v>40808</v>
      </c>
      <c r="B273" s="295">
        <v>13</v>
      </c>
      <c r="C273" s="296">
        <v>11.2</v>
      </c>
      <c r="D273" s="296">
        <v>16.8</v>
      </c>
      <c r="E273" s="296">
        <v>8.7</v>
      </c>
      <c r="F273" s="109">
        <f t="shared" si="32"/>
        <v>12.75</v>
      </c>
      <c r="G273" s="109">
        <f t="shared" si="31"/>
        <v>79.21011237620232</v>
      </c>
      <c r="H273" s="103">
        <f t="shared" si="33"/>
        <v>9.48653964832035</v>
      </c>
      <c r="I273" s="295">
        <v>5.5</v>
      </c>
      <c r="J273" s="298">
        <v>1</v>
      </c>
      <c r="K273" s="299" t="s">
        <v>485</v>
      </c>
      <c r="L273" s="118">
        <v>4</v>
      </c>
      <c r="M273" s="118">
        <v>5.8</v>
      </c>
      <c r="N273" s="298">
        <v>24</v>
      </c>
      <c r="O273" s="118" t="s">
        <v>485</v>
      </c>
      <c r="P273" s="152">
        <v>0</v>
      </c>
      <c r="Q273" s="264"/>
      <c r="R273" s="118"/>
      <c r="S273" s="118">
        <v>1019</v>
      </c>
      <c r="T273" s="300" t="s">
        <v>164</v>
      </c>
      <c r="U273" s="117"/>
      <c r="V273" s="117"/>
      <c r="X273" s="85">
        <v>16.5</v>
      </c>
      <c r="Y273" s="85">
        <v>8.8</v>
      </c>
      <c r="AH273" s="89">
        <f t="shared" si="34"/>
        <v>14.96962212299885</v>
      </c>
      <c r="AI273" s="89">
        <f t="shared" si="35"/>
        <v>13.295654505920231</v>
      </c>
      <c r="AJ273" s="89">
        <f t="shared" si="36"/>
        <v>11.85745450592023</v>
      </c>
      <c r="AK273" s="89">
        <f t="shared" si="37"/>
        <v>9.48653964832035</v>
      </c>
    </row>
    <row r="274" spans="1:37" ht="11.25">
      <c r="A274" s="28">
        <v>40809</v>
      </c>
      <c r="B274" s="143">
        <v>13.4</v>
      </c>
      <c r="C274" s="39">
        <v>12</v>
      </c>
      <c r="D274" s="152">
        <v>18.1</v>
      </c>
      <c r="E274" s="131">
        <v>8.8</v>
      </c>
      <c r="F274" s="109">
        <f t="shared" si="32"/>
        <v>13.450000000000001</v>
      </c>
      <c r="G274" s="109">
        <f t="shared" si="31"/>
        <v>83.94954506340359</v>
      </c>
      <c r="H274" s="103">
        <f t="shared" si="33"/>
        <v>10.745009795094095</v>
      </c>
      <c r="I274" s="130">
        <v>6.3</v>
      </c>
      <c r="J274" s="118">
        <v>4</v>
      </c>
      <c r="K274" s="118" t="s">
        <v>484</v>
      </c>
      <c r="L274" s="118">
        <v>3</v>
      </c>
      <c r="M274" s="118">
        <v>3.9</v>
      </c>
      <c r="N274" s="152">
        <v>19</v>
      </c>
      <c r="O274" s="118" t="s">
        <v>483</v>
      </c>
      <c r="P274" s="152">
        <v>0</v>
      </c>
      <c r="Q274" s="264"/>
      <c r="R274" s="118"/>
      <c r="S274" s="118">
        <v>1017</v>
      </c>
      <c r="T274" s="137" t="s">
        <v>374</v>
      </c>
      <c r="U274" s="117"/>
      <c r="V274" s="117"/>
      <c r="X274" s="85">
        <v>16.5</v>
      </c>
      <c r="Y274" s="85">
        <v>8.9</v>
      </c>
      <c r="AH274" s="89">
        <f t="shared" si="34"/>
        <v>15.365821170728879</v>
      </c>
      <c r="AI274" s="89">
        <f t="shared" si="35"/>
        <v>14.01813696808305</v>
      </c>
      <c r="AJ274" s="89">
        <f t="shared" si="36"/>
        <v>12.89953696808305</v>
      </c>
      <c r="AK274" s="89">
        <f t="shared" si="37"/>
        <v>10.745009795094095</v>
      </c>
    </row>
    <row r="275" spans="1:37" ht="11.25">
      <c r="A275" s="28">
        <v>40810</v>
      </c>
      <c r="B275" s="143">
        <v>14.1</v>
      </c>
      <c r="C275" s="39">
        <v>13</v>
      </c>
      <c r="D275" s="152">
        <v>19.5</v>
      </c>
      <c r="E275" s="131">
        <v>8.7</v>
      </c>
      <c r="F275" s="109">
        <f t="shared" si="32"/>
        <v>14.1</v>
      </c>
      <c r="G275" s="109">
        <f t="shared" si="31"/>
        <v>87.62138677923215</v>
      </c>
      <c r="H275" s="103">
        <f t="shared" si="33"/>
        <v>12.078355750549818</v>
      </c>
      <c r="I275" s="130">
        <v>6.4</v>
      </c>
      <c r="J275" s="118">
        <v>4</v>
      </c>
      <c r="K275" s="118" t="s">
        <v>483</v>
      </c>
      <c r="L275" s="118">
        <v>3</v>
      </c>
      <c r="M275" s="118">
        <v>5.8</v>
      </c>
      <c r="N275" s="152">
        <v>26.3</v>
      </c>
      <c r="O275" s="118" t="s">
        <v>507</v>
      </c>
      <c r="P275" s="152">
        <v>1.9</v>
      </c>
      <c r="Q275" s="264"/>
      <c r="R275" s="118"/>
      <c r="S275" s="118">
        <v>1013</v>
      </c>
      <c r="T275" s="137" t="s">
        <v>176</v>
      </c>
      <c r="U275" s="117"/>
      <c r="V275" s="117"/>
      <c r="X275" s="85">
        <v>16.3</v>
      </c>
      <c r="Y275" s="85">
        <v>9</v>
      </c>
      <c r="AH275" s="89">
        <f t="shared" si="34"/>
        <v>16.081373099585093</v>
      </c>
      <c r="AI275" s="89">
        <f t="shared" si="35"/>
        <v>14.96962212299885</v>
      </c>
      <c r="AJ275" s="89">
        <f t="shared" si="36"/>
        <v>14.09072212299885</v>
      </c>
      <c r="AK275" s="89">
        <f t="shared" si="37"/>
        <v>12.078355750549818</v>
      </c>
    </row>
    <row r="276" spans="1:37" ht="11.25">
      <c r="A276" s="28">
        <v>40811</v>
      </c>
      <c r="B276" s="143">
        <v>15.5</v>
      </c>
      <c r="C276" s="39">
        <v>14.7</v>
      </c>
      <c r="D276" s="152">
        <v>17.5</v>
      </c>
      <c r="E276" s="131">
        <v>13.2</v>
      </c>
      <c r="F276" s="109">
        <f t="shared" si="32"/>
        <v>15.35</v>
      </c>
      <c r="G276" s="109">
        <f t="shared" si="31"/>
        <v>91.35183345065846</v>
      </c>
      <c r="H276" s="103">
        <f t="shared" si="33"/>
        <v>14.09736359730413</v>
      </c>
      <c r="I276" s="130">
        <v>11.5</v>
      </c>
      <c r="J276" s="118">
        <v>8</v>
      </c>
      <c r="K276" s="118" t="s">
        <v>483</v>
      </c>
      <c r="L276" s="118">
        <v>4</v>
      </c>
      <c r="M276" s="118">
        <v>7.6</v>
      </c>
      <c r="N276" s="152">
        <v>26</v>
      </c>
      <c r="O276" s="118" t="s">
        <v>404</v>
      </c>
      <c r="P276" s="152">
        <v>3.6</v>
      </c>
      <c r="Q276" s="264"/>
      <c r="R276" s="118"/>
      <c r="S276" s="118">
        <v>1013</v>
      </c>
      <c r="T276" s="137" t="s">
        <v>188</v>
      </c>
      <c r="U276" s="117"/>
      <c r="V276" s="117"/>
      <c r="X276" s="85">
        <v>16.4</v>
      </c>
      <c r="Y276" s="85">
        <v>8.7</v>
      </c>
      <c r="AH276" s="89">
        <f t="shared" si="34"/>
        <v>17.600767877026804</v>
      </c>
      <c r="AI276" s="89">
        <f t="shared" si="35"/>
        <v>16.717824157058523</v>
      </c>
      <c r="AJ276" s="89">
        <f t="shared" si="36"/>
        <v>16.07862415705852</v>
      </c>
      <c r="AK276" s="89">
        <f t="shared" si="37"/>
        <v>14.09736359730413</v>
      </c>
    </row>
    <row r="277" spans="1:37" ht="11.25">
      <c r="A277" s="28">
        <v>40812</v>
      </c>
      <c r="B277" s="143">
        <v>15.7</v>
      </c>
      <c r="C277" s="39">
        <v>12.8</v>
      </c>
      <c r="D277" s="152">
        <v>19.4</v>
      </c>
      <c r="E277" s="131">
        <v>12.1</v>
      </c>
      <c r="F277" s="109">
        <f t="shared" si="32"/>
        <v>15.75</v>
      </c>
      <c r="G277" s="109">
        <f t="shared" si="31"/>
        <v>69.87858004209777</v>
      </c>
      <c r="H277" s="103">
        <f t="shared" si="33"/>
        <v>10.222901205735402</v>
      </c>
      <c r="I277" s="130">
        <v>10.4</v>
      </c>
      <c r="J277" s="118">
        <v>2</v>
      </c>
      <c r="K277" s="118" t="s">
        <v>485</v>
      </c>
      <c r="L277" s="118">
        <v>3</v>
      </c>
      <c r="M277" s="118">
        <v>3.9</v>
      </c>
      <c r="N277" s="152">
        <v>19.7</v>
      </c>
      <c r="O277" s="118" t="s">
        <v>212</v>
      </c>
      <c r="P277" s="152">
        <v>0</v>
      </c>
      <c r="Q277" s="264"/>
      <c r="R277" s="118"/>
      <c r="S277" s="118">
        <v>1019</v>
      </c>
      <c r="T277" s="137" t="s">
        <v>312</v>
      </c>
      <c r="U277" s="117"/>
      <c r="V277" s="117"/>
      <c r="X277" s="85">
        <v>16.4</v>
      </c>
      <c r="Y277" s="85">
        <v>8.6</v>
      </c>
      <c r="AH277" s="89">
        <f t="shared" si="34"/>
        <v>17.82779541421407</v>
      </c>
      <c r="AI277" s="89">
        <f t="shared" si="35"/>
        <v>14.77491028826301</v>
      </c>
      <c r="AJ277" s="89">
        <f t="shared" si="36"/>
        <v>12.457810288263012</v>
      </c>
      <c r="AK277" s="89">
        <f t="shared" si="37"/>
        <v>10.222901205735402</v>
      </c>
    </row>
    <row r="278" spans="1:37" ht="11.25">
      <c r="A278" s="28">
        <v>40813</v>
      </c>
      <c r="B278" s="143">
        <v>13.4</v>
      </c>
      <c r="C278" s="39">
        <v>13.2</v>
      </c>
      <c r="D278" s="152">
        <v>22.7</v>
      </c>
      <c r="E278" s="131">
        <v>8.9</v>
      </c>
      <c r="F278" s="109">
        <f t="shared" si="32"/>
        <v>15.8</v>
      </c>
      <c r="G278" s="109">
        <f t="shared" si="31"/>
        <v>97.66341069105644</v>
      </c>
      <c r="H278" s="103">
        <f t="shared" si="33"/>
        <v>13.037912212438624</v>
      </c>
      <c r="I278" s="130">
        <v>5.8</v>
      </c>
      <c r="J278" s="207">
        <v>8</v>
      </c>
      <c r="K278" s="118" t="s">
        <v>485</v>
      </c>
      <c r="L278" s="118">
        <v>2</v>
      </c>
      <c r="M278" s="118">
        <v>3.6</v>
      </c>
      <c r="N278" s="152">
        <v>17</v>
      </c>
      <c r="O278" s="118" t="s">
        <v>404</v>
      </c>
      <c r="P278" s="152">
        <v>0</v>
      </c>
      <c r="Q278" s="264"/>
      <c r="R278" s="118"/>
      <c r="S278" s="118">
        <v>1028</v>
      </c>
      <c r="T278" s="137" t="s">
        <v>439</v>
      </c>
      <c r="U278" s="117"/>
      <c r="V278" s="117"/>
      <c r="X278" s="85">
        <v>16.3</v>
      </c>
      <c r="Y278" s="85">
        <v>8.6</v>
      </c>
      <c r="AH278" s="89">
        <f t="shared" si="34"/>
        <v>15.365821170728879</v>
      </c>
      <c r="AI278" s="89">
        <f t="shared" si="35"/>
        <v>15.166585036022243</v>
      </c>
      <c r="AJ278" s="89">
        <f t="shared" si="36"/>
        <v>15.006785036022242</v>
      </c>
      <c r="AK278" s="89">
        <f t="shared" si="37"/>
        <v>13.037912212438624</v>
      </c>
    </row>
    <row r="279" spans="1:37" ht="11.25">
      <c r="A279" s="28">
        <v>40814</v>
      </c>
      <c r="B279" s="143">
        <v>17.7</v>
      </c>
      <c r="C279" s="39">
        <v>17.1</v>
      </c>
      <c r="D279" s="256">
        <v>25.5</v>
      </c>
      <c r="E279" s="131">
        <v>13</v>
      </c>
      <c r="F279" s="109">
        <f t="shared" si="32"/>
        <v>19.25</v>
      </c>
      <c r="G279" s="109">
        <f t="shared" si="31"/>
        <v>93.9116841201631</v>
      </c>
      <c r="H279" s="103">
        <f t="shared" si="33"/>
        <v>16.7073699816168</v>
      </c>
      <c r="I279" s="130">
        <v>11.3</v>
      </c>
      <c r="J279" s="118">
        <v>0</v>
      </c>
      <c r="K279" s="118" t="s">
        <v>483</v>
      </c>
      <c r="L279" s="118">
        <v>3</v>
      </c>
      <c r="M279" s="118">
        <v>7.4</v>
      </c>
      <c r="N279" s="152">
        <v>27</v>
      </c>
      <c r="O279" s="118" t="s">
        <v>507</v>
      </c>
      <c r="P279" s="152">
        <v>0</v>
      </c>
      <c r="Q279" s="264"/>
      <c r="R279" s="118"/>
      <c r="S279" s="118">
        <v>1026</v>
      </c>
      <c r="T279" s="137" t="s">
        <v>225</v>
      </c>
      <c r="U279" s="117"/>
      <c r="V279" s="117"/>
      <c r="X279" s="85">
        <v>16.3</v>
      </c>
      <c r="Y279" s="85">
        <v>8.4</v>
      </c>
      <c r="AH279" s="89">
        <f t="shared" si="34"/>
        <v>20.243279798659454</v>
      </c>
      <c r="AI279" s="89">
        <f t="shared" si="35"/>
        <v>19.490204980077856</v>
      </c>
      <c r="AJ279" s="89">
        <f t="shared" si="36"/>
        <v>19.010804980077857</v>
      </c>
      <c r="AK279" s="89">
        <f t="shared" si="37"/>
        <v>16.7073699816168</v>
      </c>
    </row>
    <row r="280" spans="1:37" ht="11.25">
      <c r="A280" s="162">
        <v>40815</v>
      </c>
      <c r="B280" s="217">
        <v>18</v>
      </c>
      <c r="C280" s="218">
        <v>16.6</v>
      </c>
      <c r="D280" s="301">
        <v>27.7</v>
      </c>
      <c r="E280" s="219">
        <v>13</v>
      </c>
      <c r="F280" s="166">
        <f t="shared" si="32"/>
        <v>20.35</v>
      </c>
      <c r="G280" s="166">
        <f t="shared" si="31"/>
        <v>86.10534080364481</v>
      </c>
      <c r="H280" s="167">
        <f t="shared" si="33"/>
        <v>15.64307762879677</v>
      </c>
      <c r="I280" s="220">
        <v>9.9</v>
      </c>
      <c r="J280" s="169">
        <v>0</v>
      </c>
      <c r="K280" s="169" t="s">
        <v>404</v>
      </c>
      <c r="L280" s="279" t="s">
        <v>287</v>
      </c>
      <c r="M280" s="169">
        <v>4.6</v>
      </c>
      <c r="N280" s="171">
        <v>17</v>
      </c>
      <c r="O280" s="169" t="s">
        <v>404</v>
      </c>
      <c r="P280" s="171">
        <v>0</v>
      </c>
      <c r="Q280" s="280"/>
      <c r="R280" s="169"/>
      <c r="S280" s="169">
        <v>1023</v>
      </c>
      <c r="T280" s="174" t="s">
        <v>462</v>
      </c>
      <c r="U280" s="170"/>
      <c r="V280" s="170"/>
      <c r="X280" s="85">
        <v>15.9</v>
      </c>
      <c r="Y280" s="85">
        <v>8.5</v>
      </c>
      <c r="AH280" s="89">
        <f t="shared" si="34"/>
        <v>20.629290169999656</v>
      </c>
      <c r="AI280" s="89">
        <f t="shared" si="35"/>
        <v>18.881520606251</v>
      </c>
      <c r="AJ280" s="89">
        <f t="shared" si="36"/>
        <v>17.762920606251</v>
      </c>
      <c r="AK280" s="89">
        <f t="shared" si="37"/>
        <v>15.64307762879677</v>
      </c>
    </row>
    <row r="281" spans="1:37" s="120" customFormat="1" ht="12" thickBot="1">
      <c r="A281" s="304">
        <v>40816</v>
      </c>
      <c r="B281" s="217">
        <v>20.2</v>
      </c>
      <c r="C281" s="218">
        <v>18</v>
      </c>
      <c r="D281" s="301">
        <v>28.2</v>
      </c>
      <c r="E281" s="219">
        <v>13.6</v>
      </c>
      <c r="F281" s="305">
        <f t="shared" si="32"/>
        <v>20.9</v>
      </c>
      <c r="G281" s="305">
        <f t="shared" si="31"/>
        <v>79.75241168640494</v>
      </c>
      <c r="H281" s="306">
        <f t="shared" si="33"/>
        <v>16.591642852605624</v>
      </c>
      <c r="I281" s="220">
        <v>9.5</v>
      </c>
      <c r="J281" s="169">
        <v>0</v>
      </c>
      <c r="K281" s="169" t="s">
        <v>483</v>
      </c>
      <c r="L281" s="169">
        <v>3</v>
      </c>
      <c r="M281" s="169">
        <v>5.2</v>
      </c>
      <c r="N281" s="171">
        <v>20.8</v>
      </c>
      <c r="O281" s="169" t="s">
        <v>484</v>
      </c>
      <c r="P281" s="171">
        <v>0</v>
      </c>
      <c r="Q281" s="280"/>
      <c r="R281" s="169"/>
      <c r="S281" s="169">
        <v>1022</v>
      </c>
      <c r="T281" s="174" t="s">
        <v>19</v>
      </c>
      <c r="U281" s="170"/>
      <c r="V281" s="170"/>
      <c r="X281" s="307">
        <v>15.7</v>
      </c>
      <c r="Y281" s="307">
        <v>8.3</v>
      </c>
      <c r="AH281" s="120">
        <f t="shared" si="34"/>
        <v>23.662594987352087</v>
      </c>
      <c r="AI281" s="120">
        <f t="shared" si="35"/>
        <v>20.629290169999656</v>
      </c>
      <c r="AJ281" s="120">
        <f t="shared" si="36"/>
        <v>18.871490169999657</v>
      </c>
      <c r="AK281" s="120">
        <f t="shared" si="37"/>
        <v>16.591642852605624</v>
      </c>
    </row>
    <row r="282" spans="1:37" s="252" customFormat="1" ht="12" thickBot="1">
      <c r="A282" s="243">
        <v>40817</v>
      </c>
      <c r="B282" s="244">
        <v>14.3</v>
      </c>
      <c r="C282" s="245">
        <v>13.5</v>
      </c>
      <c r="D282" s="303">
        <v>28.2</v>
      </c>
      <c r="E282" s="308">
        <v>11.2</v>
      </c>
      <c r="F282" s="229">
        <f t="shared" si="32"/>
        <v>19.7</v>
      </c>
      <c r="G282" s="229">
        <f t="shared" si="31"/>
        <v>91.01339220275648</v>
      </c>
      <c r="H282" s="230">
        <f t="shared" si="33"/>
        <v>12.85383189363099</v>
      </c>
      <c r="I282" s="248">
        <v>8.4</v>
      </c>
      <c r="J282" s="249">
        <v>4</v>
      </c>
      <c r="K282" s="249" t="s">
        <v>483</v>
      </c>
      <c r="L282" s="259">
        <v>1</v>
      </c>
      <c r="M282" s="249">
        <v>3.1</v>
      </c>
      <c r="N282" s="246">
        <v>21.2</v>
      </c>
      <c r="O282" s="249" t="s">
        <v>483</v>
      </c>
      <c r="P282" s="246">
        <v>0</v>
      </c>
      <c r="Q282" s="262"/>
      <c r="R282" s="249"/>
      <c r="S282" s="249">
        <v>1024</v>
      </c>
      <c r="T282" s="251" t="s">
        <v>7</v>
      </c>
      <c r="U282" s="250"/>
      <c r="V282" s="250"/>
      <c r="X282" s="253">
        <v>15.8</v>
      </c>
      <c r="Y282" s="253">
        <v>8.4</v>
      </c>
      <c r="AH282" s="252">
        <f t="shared" si="34"/>
        <v>16.291117499602702</v>
      </c>
      <c r="AI282" s="252">
        <f t="shared" si="35"/>
        <v>15.4662986641253</v>
      </c>
      <c r="AJ282" s="252">
        <f t="shared" si="36"/>
        <v>14.8270986641253</v>
      </c>
      <c r="AK282" s="252">
        <f t="shared" si="37"/>
        <v>12.85383189363099</v>
      </c>
    </row>
    <row r="283" spans="1:37" ht="11.25">
      <c r="A283" s="175">
        <v>40818</v>
      </c>
      <c r="B283" s="176">
        <v>18</v>
      </c>
      <c r="C283" s="177">
        <v>15.4</v>
      </c>
      <c r="D283" s="309">
        <v>24.6</v>
      </c>
      <c r="E283" s="302">
        <v>12.7</v>
      </c>
      <c r="F283" s="109">
        <f t="shared" si="32"/>
        <v>18.65</v>
      </c>
      <c r="G283" s="109">
        <f t="shared" si="31"/>
        <v>74.70353217343806</v>
      </c>
      <c r="H283" s="103">
        <f t="shared" si="33"/>
        <v>13.444844260083805</v>
      </c>
      <c r="I283" s="179">
        <v>8.9</v>
      </c>
      <c r="J283" s="180">
        <v>6</v>
      </c>
      <c r="K283" s="180" t="s">
        <v>483</v>
      </c>
      <c r="L283" s="180">
        <v>2</v>
      </c>
      <c r="M283" s="180">
        <v>2.4</v>
      </c>
      <c r="N283" s="181">
        <v>20.4</v>
      </c>
      <c r="O283" s="180" t="s">
        <v>212</v>
      </c>
      <c r="P283" s="181">
        <v>0.4</v>
      </c>
      <c r="Q283" s="263"/>
      <c r="R283" s="180"/>
      <c r="S283" s="180">
        <v>1024</v>
      </c>
      <c r="T283" s="224" t="s">
        <v>435</v>
      </c>
      <c r="U283" s="223"/>
      <c r="V283" s="223"/>
      <c r="X283" s="85">
        <v>15.3</v>
      </c>
      <c r="Y283" s="85">
        <v>8</v>
      </c>
      <c r="AH283" s="89">
        <f t="shared" si="34"/>
        <v>20.629290169999656</v>
      </c>
      <c r="AI283" s="89">
        <f t="shared" si="35"/>
        <v>17.48820841929759</v>
      </c>
      <c r="AJ283" s="89">
        <f t="shared" si="36"/>
        <v>15.410808419297588</v>
      </c>
      <c r="AK283" s="89">
        <f t="shared" si="37"/>
        <v>13.444844260083805</v>
      </c>
    </row>
    <row r="284" spans="1:37" ht="11.25">
      <c r="A284" s="28">
        <v>40819</v>
      </c>
      <c r="B284" s="143">
        <v>17.8</v>
      </c>
      <c r="C284" s="39">
        <v>16</v>
      </c>
      <c r="D284" s="256">
        <v>26.1</v>
      </c>
      <c r="E284" s="294">
        <v>15.1</v>
      </c>
      <c r="F284" s="109">
        <f t="shared" si="32"/>
        <v>20.6</v>
      </c>
      <c r="G284" s="109">
        <f t="shared" si="31"/>
        <v>82.1499021059193</v>
      </c>
      <c r="H284" s="103">
        <f t="shared" si="33"/>
        <v>14.71586994167835</v>
      </c>
      <c r="I284" s="130">
        <v>12.5</v>
      </c>
      <c r="J284" s="118">
        <v>7</v>
      </c>
      <c r="K284" s="118" t="s">
        <v>404</v>
      </c>
      <c r="L284" s="118">
        <v>4</v>
      </c>
      <c r="M284" s="118">
        <v>7.2</v>
      </c>
      <c r="N284" s="152">
        <v>37.4</v>
      </c>
      <c r="O284" s="118" t="s">
        <v>485</v>
      </c>
      <c r="P284" s="152">
        <v>0</v>
      </c>
      <c r="Q284" s="264"/>
      <c r="R284" s="118"/>
      <c r="S284" s="118">
        <v>1017</v>
      </c>
      <c r="T284" s="137" t="s">
        <v>481</v>
      </c>
      <c r="U284" s="117"/>
      <c r="V284" s="117"/>
      <c r="X284" s="85">
        <v>15.3</v>
      </c>
      <c r="Y284" s="85">
        <v>7.9</v>
      </c>
      <c r="AH284" s="89">
        <f t="shared" si="34"/>
        <v>20.371240520305903</v>
      </c>
      <c r="AI284" s="89">
        <f t="shared" si="35"/>
        <v>18.173154145192665</v>
      </c>
      <c r="AJ284" s="89">
        <f t="shared" si="36"/>
        <v>16.734954145192663</v>
      </c>
      <c r="AK284" s="89">
        <f t="shared" si="37"/>
        <v>14.71586994167835</v>
      </c>
    </row>
    <row r="285" spans="1:37" ht="11.25">
      <c r="A285" s="28">
        <v>40820</v>
      </c>
      <c r="B285" s="143">
        <v>14</v>
      </c>
      <c r="C285" s="39">
        <v>9.8</v>
      </c>
      <c r="D285" s="152">
        <v>18</v>
      </c>
      <c r="E285" s="200">
        <v>11.1</v>
      </c>
      <c r="F285" s="109">
        <f t="shared" si="32"/>
        <v>14.55</v>
      </c>
      <c r="G285" s="109">
        <f t="shared" si="31"/>
        <v>54.79011226769674</v>
      </c>
      <c r="H285" s="103">
        <f t="shared" si="33"/>
        <v>5.0563574948753445</v>
      </c>
      <c r="I285" s="130">
        <v>8.9</v>
      </c>
      <c r="J285" s="118">
        <v>4</v>
      </c>
      <c r="K285" s="118" t="s">
        <v>485</v>
      </c>
      <c r="L285" s="208" t="s">
        <v>136</v>
      </c>
      <c r="M285" s="118">
        <v>9.5</v>
      </c>
      <c r="N285" s="152">
        <v>30.5</v>
      </c>
      <c r="O285" s="118" t="s">
        <v>212</v>
      </c>
      <c r="P285" s="152">
        <v>0</v>
      </c>
      <c r="Q285" s="264"/>
      <c r="R285" s="118"/>
      <c r="S285" s="118">
        <v>1020</v>
      </c>
      <c r="T285" s="137" t="s">
        <v>371</v>
      </c>
      <c r="U285" s="117"/>
      <c r="V285" s="117"/>
      <c r="X285" s="85">
        <v>15.2</v>
      </c>
      <c r="Y285" s="85">
        <v>7.9</v>
      </c>
      <c r="AH285" s="89">
        <f t="shared" si="34"/>
        <v>15.977392985196072</v>
      </c>
      <c r="AI285" s="89">
        <f t="shared" si="35"/>
        <v>12.109831554040031</v>
      </c>
      <c r="AJ285" s="89">
        <f t="shared" si="36"/>
        <v>8.754031554040033</v>
      </c>
      <c r="AK285" s="89">
        <f t="shared" si="37"/>
        <v>5.0563574948753445</v>
      </c>
    </row>
    <row r="286" spans="1:37" ht="11.25">
      <c r="A286" s="28">
        <v>40821</v>
      </c>
      <c r="B286" s="143">
        <v>17.1</v>
      </c>
      <c r="C286" s="39">
        <v>14.8</v>
      </c>
      <c r="D286" s="152">
        <v>19.9</v>
      </c>
      <c r="E286" s="200">
        <v>14</v>
      </c>
      <c r="F286" s="109">
        <f t="shared" si="32"/>
        <v>16.95</v>
      </c>
      <c r="G286" s="109">
        <f t="shared" si="31"/>
        <v>76.9018160697319</v>
      </c>
      <c r="H286" s="103">
        <f t="shared" si="33"/>
        <v>13.019086815426835</v>
      </c>
      <c r="I286" s="130">
        <v>11.8</v>
      </c>
      <c r="J286" s="118">
        <v>7</v>
      </c>
      <c r="K286" s="118" t="s">
        <v>485</v>
      </c>
      <c r="L286" s="118">
        <v>6</v>
      </c>
      <c r="M286" s="118">
        <v>13.1</v>
      </c>
      <c r="N286" s="152">
        <v>41.2</v>
      </c>
      <c r="O286" s="118" t="s">
        <v>212</v>
      </c>
      <c r="P286" s="152">
        <v>6.7</v>
      </c>
      <c r="Q286" s="264"/>
      <c r="R286" s="118"/>
      <c r="S286" s="118">
        <v>1015</v>
      </c>
      <c r="T286" s="137" t="s">
        <v>458</v>
      </c>
      <c r="U286" s="117"/>
      <c r="V286" s="117"/>
      <c r="X286" s="85">
        <v>15.1</v>
      </c>
      <c r="Y286" s="85">
        <v>7.7</v>
      </c>
      <c r="AH286" s="89">
        <f t="shared" si="34"/>
        <v>19.490204980077856</v>
      </c>
      <c r="AI286" s="89">
        <f t="shared" si="35"/>
        <v>16.8260215853932</v>
      </c>
      <c r="AJ286" s="89">
        <f t="shared" si="36"/>
        <v>14.988321585393198</v>
      </c>
      <c r="AK286" s="89">
        <f t="shared" si="37"/>
        <v>13.019086815426835</v>
      </c>
    </row>
    <row r="287" spans="1:37" ht="11.25">
      <c r="A287" s="28">
        <v>40822</v>
      </c>
      <c r="B287" s="143">
        <v>10.4</v>
      </c>
      <c r="C287" s="39">
        <v>8.4</v>
      </c>
      <c r="D287" s="152">
        <v>14</v>
      </c>
      <c r="E287" s="131">
        <v>7.3</v>
      </c>
      <c r="F287" s="109">
        <f t="shared" si="32"/>
        <v>10.65</v>
      </c>
      <c r="G287" s="109">
        <f t="shared" si="31"/>
        <v>74.72647501002658</v>
      </c>
      <c r="H287" s="103">
        <f t="shared" si="33"/>
        <v>6.11246248589972</v>
      </c>
      <c r="I287" s="130">
        <v>6</v>
      </c>
      <c r="J287" s="118">
        <v>3</v>
      </c>
      <c r="K287" s="118" t="s">
        <v>486</v>
      </c>
      <c r="L287" s="208" t="s">
        <v>138</v>
      </c>
      <c r="M287" s="118">
        <v>11.3</v>
      </c>
      <c r="N287" s="152">
        <v>39</v>
      </c>
      <c r="O287" s="118" t="s">
        <v>486</v>
      </c>
      <c r="P287" s="152">
        <v>7.8</v>
      </c>
      <c r="Q287" s="264"/>
      <c r="R287" s="118"/>
      <c r="S287" s="118">
        <v>1008</v>
      </c>
      <c r="T287" s="137" t="s">
        <v>97</v>
      </c>
      <c r="U287" s="117"/>
      <c r="V287" s="117"/>
      <c r="X287" s="85">
        <v>15</v>
      </c>
      <c r="Y287" s="85">
        <v>8</v>
      </c>
      <c r="AH287" s="89">
        <f t="shared" si="34"/>
        <v>12.606128038469452</v>
      </c>
      <c r="AI287" s="89">
        <f t="shared" si="35"/>
        <v>11.018115118398828</v>
      </c>
      <c r="AJ287" s="89">
        <f t="shared" si="36"/>
        <v>9.420115118398828</v>
      </c>
      <c r="AK287" s="89">
        <f t="shared" si="37"/>
        <v>6.11246248589972</v>
      </c>
    </row>
    <row r="288" spans="1:37" ht="11.25">
      <c r="A288" s="28">
        <v>40823</v>
      </c>
      <c r="B288" s="143">
        <v>12</v>
      </c>
      <c r="C288" s="39">
        <v>11.1</v>
      </c>
      <c r="D288" s="152">
        <v>14.8</v>
      </c>
      <c r="E288" s="131">
        <v>6.1</v>
      </c>
      <c r="F288" s="109">
        <f t="shared" si="32"/>
        <v>10.45</v>
      </c>
      <c r="G288" s="109">
        <f t="shared" si="31"/>
        <v>89.0887879959745</v>
      </c>
      <c r="H288" s="103">
        <f t="shared" si="33"/>
        <v>10.259803705640204</v>
      </c>
      <c r="I288" s="130">
        <v>4.8</v>
      </c>
      <c r="J288" s="118">
        <v>3</v>
      </c>
      <c r="K288" s="118" t="s">
        <v>487</v>
      </c>
      <c r="L288" s="208" t="s">
        <v>136</v>
      </c>
      <c r="M288" s="118">
        <v>2.5</v>
      </c>
      <c r="N288" s="152">
        <v>29.9</v>
      </c>
      <c r="O288" s="118" t="s">
        <v>492</v>
      </c>
      <c r="P288" s="152">
        <v>0</v>
      </c>
      <c r="Q288" s="264"/>
      <c r="R288" s="118"/>
      <c r="S288" s="118">
        <v>1018</v>
      </c>
      <c r="T288" s="137" t="s">
        <v>378</v>
      </c>
      <c r="U288" s="117"/>
      <c r="V288" s="117"/>
      <c r="X288" s="85">
        <v>14.8</v>
      </c>
      <c r="Y288" s="85">
        <v>7.9</v>
      </c>
      <c r="AH288" s="89">
        <f t="shared" si="34"/>
        <v>14.01813696808305</v>
      </c>
      <c r="AI288" s="89">
        <f t="shared" si="35"/>
        <v>13.207688324480838</v>
      </c>
      <c r="AJ288" s="89">
        <f t="shared" si="36"/>
        <v>12.488588324480837</v>
      </c>
      <c r="AK288" s="89">
        <f t="shared" si="37"/>
        <v>10.259803705640204</v>
      </c>
    </row>
    <row r="289" spans="1:37" ht="11.25">
      <c r="A289" s="28">
        <v>40824</v>
      </c>
      <c r="B289" s="143">
        <v>10</v>
      </c>
      <c r="C289" s="39">
        <v>9.5</v>
      </c>
      <c r="D289" s="152">
        <v>15.7</v>
      </c>
      <c r="E289" s="131">
        <v>9.4</v>
      </c>
      <c r="F289" s="109">
        <f t="shared" si="32"/>
        <v>12.55</v>
      </c>
      <c r="G289" s="109">
        <f t="shared" si="31"/>
        <v>93.44413740647649</v>
      </c>
      <c r="H289" s="103">
        <f t="shared" si="33"/>
        <v>8.992001315917038</v>
      </c>
      <c r="I289" s="130">
        <v>7.1</v>
      </c>
      <c r="J289" s="118">
        <v>8</v>
      </c>
      <c r="K289" s="118" t="s">
        <v>137</v>
      </c>
      <c r="L289" s="118">
        <v>3</v>
      </c>
      <c r="M289" s="118">
        <v>0.2</v>
      </c>
      <c r="N289" s="152">
        <v>16.3</v>
      </c>
      <c r="O289" s="118" t="s">
        <v>137</v>
      </c>
      <c r="P289" s="152">
        <v>0.7</v>
      </c>
      <c r="Q289" s="264"/>
      <c r="R289" s="118"/>
      <c r="S289" s="118">
        <v>1022</v>
      </c>
      <c r="T289" s="137" t="s">
        <v>482</v>
      </c>
      <c r="U289" s="117"/>
      <c r="V289" s="117"/>
      <c r="X289" s="85">
        <v>14.7</v>
      </c>
      <c r="Y289" s="85">
        <v>7.8</v>
      </c>
      <c r="AH289" s="89">
        <f t="shared" si="34"/>
        <v>12.273317807277772</v>
      </c>
      <c r="AI289" s="89">
        <f t="shared" si="35"/>
        <v>11.868195956166188</v>
      </c>
      <c r="AJ289" s="89">
        <f t="shared" si="36"/>
        <v>11.468695956166188</v>
      </c>
      <c r="AK289" s="89">
        <f t="shared" si="37"/>
        <v>8.992001315917038</v>
      </c>
    </row>
    <row r="290" spans="1:37" ht="11.25">
      <c r="A290" s="28">
        <v>40825</v>
      </c>
      <c r="B290" s="143">
        <v>15.4</v>
      </c>
      <c r="C290" s="39">
        <v>14.7</v>
      </c>
      <c r="D290" s="152">
        <v>19.8</v>
      </c>
      <c r="E290" s="200">
        <v>10</v>
      </c>
      <c r="F290" s="109">
        <f t="shared" si="32"/>
        <v>14.9</v>
      </c>
      <c r="G290" s="109">
        <f t="shared" si="31"/>
        <v>92.39668106441475</v>
      </c>
      <c r="H290" s="103">
        <f t="shared" si="33"/>
        <v>14.173831611064447</v>
      </c>
      <c r="I290" s="130">
        <v>14.1</v>
      </c>
      <c r="J290" s="118">
        <v>8</v>
      </c>
      <c r="K290" s="118" t="s">
        <v>212</v>
      </c>
      <c r="L290" s="118">
        <v>4</v>
      </c>
      <c r="M290" s="118">
        <v>0.6</v>
      </c>
      <c r="N290" s="152">
        <v>25.3</v>
      </c>
      <c r="O290" s="118" t="s">
        <v>485</v>
      </c>
      <c r="P290" s="152">
        <v>0</v>
      </c>
      <c r="Q290" s="264"/>
      <c r="R290" s="118"/>
      <c r="S290" s="118">
        <v>1016</v>
      </c>
      <c r="T290" s="137" t="s">
        <v>303</v>
      </c>
      <c r="U290" s="117"/>
      <c r="V290" s="117"/>
      <c r="X290" s="85">
        <v>14.6</v>
      </c>
      <c r="Y290" s="85">
        <v>7.6</v>
      </c>
      <c r="AH290" s="89">
        <f t="shared" si="34"/>
        <v>17.48820841929759</v>
      </c>
      <c r="AI290" s="89">
        <f t="shared" si="35"/>
        <v>16.717824157058523</v>
      </c>
      <c r="AJ290" s="89">
        <f t="shared" si="36"/>
        <v>16.158524157058523</v>
      </c>
      <c r="AK290" s="89">
        <f t="shared" si="37"/>
        <v>14.173831611064447</v>
      </c>
    </row>
    <row r="291" spans="1:37" ht="11.25">
      <c r="A291" s="28">
        <v>40826</v>
      </c>
      <c r="B291" s="143">
        <v>15.9</v>
      </c>
      <c r="C291" s="39">
        <v>14.5</v>
      </c>
      <c r="D291" s="152">
        <v>19.6</v>
      </c>
      <c r="E291" s="294">
        <v>15.1</v>
      </c>
      <c r="F291" s="109">
        <f t="shared" si="32"/>
        <v>17.35</v>
      </c>
      <c r="G291" s="109">
        <f t="shared" si="31"/>
        <v>85.19870070710152</v>
      </c>
      <c r="H291" s="103">
        <f t="shared" si="33"/>
        <v>13.41879305271752</v>
      </c>
      <c r="I291" s="130">
        <v>12.9</v>
      </c>
      <c r="J291" s="118">
        <v>8</v>
      </c>
      <c r="K291" s="118" t="s">
        <v>486</v>
      </c>
      <c r="L291" s="118">
        <v>5</v>
      </c>
      <c r="M291" s="118">
        <v>11</v>
      </c>
      <c r="N291" s="152">
        <v>42.4</v>
      </c>
      <c r="O291" s="118" t="s">
        <v>486</v>
      </c>
      <c r="P291" s="152">
        <v>0</v>
      </c>
      <c r="Q291" s="264"/>
      <c r="R291" s="118"/>
      <c r="S291" s="118">
        <v>1013</v>
      </c>
      <c r="T291" s="137" t="s">
        <v>281</v>
      </c>
      <c r="U291" s="117"/>
      <c r="V291" s="117"/>
      <c r="X291" s="85">
        <v>14.5</v>
      </c>
      <c r="Y291" s="85">
        <v>7.7</v>
      </c>
      <c r="AH291" s="89">
        <f t="shared" si="34"/>
        <v>18.057388147749236</v>
      </c>
      <c r="AI291" s="89">
        <f t="shared" si="35"/>
        <v>16.503260083520495</v>
      </c>
      <c r="AJ291" s="89">
        <f t="shared" si="36"/>
        <v>15.384660083520494</v>
      </c>
      <c r="AK291" s="89">
        <f t="shared" si="37"/>
        <v>13.41879305271752</v>
      </c>
    </row>
    <row r="292" spans="1:37" ht="11.25">
      <c r="A292" s="28">
        <v>40827</v>
      </c>
      <c r="B292" s="143">
        <v>16.6</v>
      </c>
      <c r="C292" s="39">
        <v>14</v>
      </c>
      <c r="D292" s="152">
        <v>17.5</v>
      </c>
      <c r="E292" s="294">
        <v>15.9</v>
      </c>
      <c r="F292" s="109">
        <f t="shared" si="32"/>
        <v>16.7</v>
      </c>
      <c r="G292" s="109">
        <f t="shared" si="31"/>
        <v>73.61691505182203</v>
      </c>
      <c r="H292" s="103">
        <f t="shared" si="33"/>
        <v>11.871697361358779</v>
      </c>
      <c r="I292" s="130">
        <v>15.9</v>
      </c>
      <c r="J292" s="118">
        <v>8</v>
      </c>
      <c r="K292" s="118" t="s">
        <v>486</v>
      </c>
      <c r="L292" s="118">
        <v>5</v>
      </c>
      <c r="M292" s="118">
        <v>10.3</v>
      </c>
      <c r="N292" s="152">
        <v>33.4</v>
      </c>
      <c r="O292" s="118" t="s">
        <v>485</v>
      </c>
      <c r="P292" s="152">
        <v>0.1</v>
      </c>
      <c r="Q292" s="264"/>
      <c r="R292" s="118"/>
      <c r="S292" s="118">
        <v>1016</v>
      </c>
      <c r="T292" s="137" t="s">
        <v>87</v>
      </c>
      <c r="U292" s="117"/>
      <c r="V292" s="117"/>
      <c r="X292" s="85">
        <v>14.3</v>
      </c>
      <c r="Y292" s="85">
        <v>7.3</v>
      </c>
      <c r="AH292" s="89">
        <f t="shared" si="34"/>
        <v>18.881520606251</v>
      </c>
      <c r="AI292" s="89">
        <f t="shared" si="35"/>
        <v>15.977392985196072</v>
      </c>
      <c r="AJ292" s="89">
        <f t="shared" si="36"/>
        <v>13.899992985196072</v>
      </c>
      <c r="AK292" s="89">
        <f t="shared" si="37"/>
        <v>11.871697361358779</v>
      </c>
    </row>
    <row r="293" spans="1:37" ht="11.25">
      <c r="A293" s="28">
        <v>40828</v>
      </c>
      <c r="B293" s="143">
        <v>16.6</v>
      </c>
      <c r="C293" s="39">
        <v>14.8</v>
      </c>
      <c r="D293" s="152">
        <v>18.1</v>
      </c>
      <c r="E293" s="200">
        <v>13.4</v>
      </c>
      <c r="F293" s="109">
        <f t="shared" si="32"/>
        <v>15.75</v>
      </c>
      <c r="G293" s="109">
        <f t="shared" si="31"/>
        <v>81.49672850129897</v>
      </c>
      <c r="H293" s="103">
        <f t="shared" si="33"/>
        <v>13.42194487731333</v>
      </c>
      <c r="I293" s="130">
        <v>12</v>
      </c>
      <c r="J293" s="118">
        <v>4</v>
      </c>
      <c r="K293" s="118" t="s">
        <v>485</v>
      </c>
      <c r="L293" s="118">
        <v>4</v>
      </c>
      <c r="M293" s="118">
        <v>3.6</v>
      </c>
      <c r="N293" s="152">
        <v>16.8</v>
      </c>
      <c r="O293" s="118" t="s">
        <v>398</v>
      </c>
      <c r="P293" s="152">
        <v>0</v>
      </c>
      <c r="Q293" s="264"/>
      <c r="R293" s="118"/>
      <c r="S293" s="118">
        <v>1019</v>
      </c>
      <c r="T293" s="137" t="s">
        <v>108</v>
      </c>
      <c r="U293" s="117"/>
      <c r="V293" s="117"/>
      <c r="X293" s="85">
        <v>14.2</v>
      </c>
      <c r="Y293" s="85">
        <v>6.7</v>
      </c>
      <c r="AH293" s="89">
        <f t="shared" si="34"/>
        <v>18.881520606251</v>
      </c>
      <c r="AI293" s="89">
        <f t="shared" si="35"/>
        <v>16.8260215853932</v>
      </c>
      <c r="AJ293" s="89">
        <f t="shared" si="36"/>
        <v>15.3878215853932</v>
      </c>
      <c r="AK293" s="89">
        <f t="shared" si="37"/>
        <v>13.42194487731333</v>
      </c>
    </row>
    <row r="294" spans="1:37" ht="11.25">
      <c r="A294" s="28">
        <v>40829</v>
      </c>
      <c r="B294" s="143">
        <v>13.6</v>
      </c>
      <c r="C294" s="39">
        <v>13</v>
      </c>
      <c r="D294" s="152">
        <v>16</v>
      </c>
      <c r="E294" s="200">
        <v>12.2</v>
      </c>
      <c r="F294" s="109">
        <f t="shared" si="32"/>
        <v>14.1</v>
      </c>
      <c r="G294" s="109">
        <f t="shared" si="31"/>
        <v>93.08083568126568</v>
      </c>
      <c r="H294" s="103">
        <f t="shared" si="33"/>
        <v>12.503370405666697</v>
      </c>
      <c r="I294" s="130">
        <v>11.2</v>
      </c>
      <c r="J294" s="118">
        <v>7</v>
      </c>
      <c r="K294" s="118" t="s">
        <v>483</v>
      </c>
      <c r="L294" s="118">
        <v>2</v>
      </c>
      <c r="M294" s="118">
        <v>0.2</v>
      </c>
      <c r="N294" s="152">
        <v>12.4</v>
      </c>
      <c r="O294" s="118" t="s">
        <v>398</v>
      </c>
      <c r="P294" s="152">
        <v>0</v>
      </c>
      <c r="Q294" s="264"/>
      <c r="R294" s="118"/>
      <c r="S294" s="118">
        <v>1028</v>
      </c>
      <c r="T294" s="137" t="s">
        <v>98</v>
      </c>
      <c r="U294" s="117"/>
      <c r="V294" s="117"/>
      <c r="X294" s="85">
        <v>13.8</v>
      </c>
      <c r="Y294" s="85">
        <v>6.6</v>
      </c>
      <c r="AH294" s="89">
        <f t="shared" si="34"/>
        <v>15.567352846527232</v>
      </c>
      <c r="AI294" s="89">
        <f t="shared" si="35"/>
        <v>14.96962212299885</v>
      </c>
      <c r="AJ294" s="89">
        <f t="shared" si="36"/>
        <v>14.49022212299885</v>
      </c>
      <c r="AK294" s="89">
        <f t="shared" si="37"/>
        <v>12.503370405666697</v>
      </c>
    </row>
    <row r="295" spans="1:37" ht="11.25">
      <c r="A295" s="28">
        <v>40830</v>
      </c>
      <c r="B295" s="143">
        <v>12.2</v>
      </c>
      <c r="C295" s="39">
        <v>10.6</v>
      </c>
      <c r="D295" s="152">
        <v>17</v>
      </c>
      <c r="E295" s="200">
        <v>10.8</v>
      </c>
      <c r="F295" s="109">
        <f t="shared" si="32"/>
        <v>13.9</v>
      </c>
      <c r="G295" s="109">
        <f t="shared" si="31"/>
        <v>80.94227600921975</v>
      </c>
      <c r="H295" s="103">
        <f t="shared" si="33"/>
        <v>9.028618900753337</v>
      </c>
      <c r="I295" s="130">
        <v>10.6</v>
      </c>
      <c r="J295" s="118">
        <v>7</v>
      </c>
      <c r="K295" s="118" t="s">
        <v>483</v>
      </c>
      <c r="L295" s="118">
        <v>3</v>
      </c>
      <c r="M295" s="118">
        <v>3.7</v>
      </c>
      <c r="N295" s="152">
        <v>17</v>
      </c>
      <c r="O295" s="118" t="s">
        <v>483</v>
      </c>
      <c r="P295" s="152">
        <v>0</v>
      </c>
      <c r="Q295" s="264"/>
      <c r="R295" s="118"/>
      <c r="S295" s="118">
        <v>1031</v>
      </c>
      <c r="T295" s="137" t="s">
        <v>1</v>
      </c>
      <c r="U295" s="117"/>
      <c r="V295" s="117"/>
      <c r="X295" s="85">
        <v>13.6</v>
      </c>
      <c r="Y295" s="85">
        <v>6.9</v>
      </c>
      <c r="AH295" s="89">
        <f t="shared" si="34"/>
        <v>14.204062438763</v>
      </c>
      <c r="AI295" s="89">
        <f t="shared" si="35"/>
        <v>12.775491423705457</v>
      </c>
      <c r="AJ295" s="89">
        <f t="shared" si="36"/>
        <v>11.497091423705458</v>
      </c>
      <c r="AK295" s="89">
        <f t="shared" si="37"/>
        <v>9.028618900753337</v>
      </c>
    </row>
    <row r="296" spans="1:37" ht="11.25">
      <c r="A296" s="28">
        <v>40831</v>
      </c>
      <c r="B296" s="143">
        <v>7.2</v>
      </c>
      <c r="C296" s="39">
        <v>6.5</v>
      </c>
      <c r="D296" s="152">
        <v>16.4</v>
      </c>
      <c r="E296" s="131">
        <v>2.7</v>
      </c>
      <c r="F296" s="109">
        <f t="shared" si="32"/>
        <v>9.549999999999999</v>
      </c>
      <c r="G296" s="109">
        <f aca="true" t="shared" si="38" ref="G296:G359">100*(AJ296/AH296)</f>
        <v>89.79413444763146</v>
      </c>
      <c r="H296" s="103">
        <f t="shared" si="33"/>
        <v>5.6390737837592955</v>
      </c>
      <c r="I296" s="130">
        <v>0.3</v>
      </c>
      <c r="J296" s="118">
        <v>0</v>
      </c>
      <c r="K296" s="118" t="s">
        <v>484</v>
      </c>
      <c r="L296" s="208" t="s">
        <v>287</v>
      </c>
      <c r="M296" s="118">
        <v>0.8</v>
      </c>
      <c r="N296" s="152">
        <v>13.5</v>
      </c>
      <c r="O296" s="118" t="s">
        <v>492</v>
      </c>
      <c r="P296" s="152">
        <v>0</v>
      </c>
      <c r="Q296" s="264"/>
      <c r="R296" s="118"/>
      <c r="S296" s="118">
        <v>1026</v>
      </c>
      <c r="T296" s="137" t="s">
        <v>237</v>
      </c>
      <c r="U296" s="117"/>
      <c r="V296" s="117"/>
      <c r="X296" s="85">
        <v>13.3</v>
      </c>
      <c r="Y296" s="85">
        <v>6.7</v>
      </c>
      <c r="AH296" s="89">
        <f t="shared" si="34"/>
        <v>10.152351501423265</v>
      </c>
      <c r="AI296" s="89">
        <f t="shared" si="35"/>
        <v>9.67551615678414</v>
      </c>
      <c r="AJ296" s="89">
        <f t="shared" si="36"/>
        <v>9.116216156784139</v>
      </c>
      <c r="AK296" s="89">
        <f t="shared" si="37"/>
        <v>5.6390737837592955</v>
      </c>
    </row>
    <row r="297" spans="1:37" ht="11.25">
      <c r="A297" s="28">
        <v>40832</v>
      </c>
      <c r="B297" s="143">
        <v>8</v>
      </c>
      <c r="C297" s="39">
        <v>7.6</v>
      </c>
      <c r="D297" s="152">
        <v>17.1</v>
      </c>
      <c r="E297" s="131">
        <v>4.1</v>
      </c>
      <c r="F297" s="109">
        <f t="shared" si="32"/>
        <v>10.600000000000001</v>
      </c>
      <c r="G297" s="109">
        <f t="shared" si="38"/>
        <v>94.32840781321701</v>
      </c>
      <c r="H297" s="103">
        <f t="shared" si="33"/>
        <v>7.14539966520573</v>
      </c>
      <c r="I297" s="130">
        <v>0.2</v>
      </c>
      <c r="J297" s="207">
        <v>6</v>
      </c>
      <c r="K297" s="118" t="s">
        <v>484</v>
      </c>
      <c r="L297" s="118">
        <v>2</v>
      </c>
      <c r="M297" s="118">
        <v>0.1</v>
      </c>
      <c r="N297" s="152">
        <v>9</v>
      </c>
      <c r="O297" s="118" t="s">
        <v>492</v>
      </c>
      <c r="P297" s="152">
        <v>0</v>
      </c>
      <c r="Q297" s="264"/>
      <c r="R297" s="118"/>
      <c r="S297" s="118">
        <v>1022</v>
      </c>
      <c r="T297" s="137" t="s">
        <v>263</v>
      </c>
      <c r="U297" s="117"/>
      <c r="V297" s="117"/>
      <c r="X297" s="85">
        <v>13.1</v>
      </c>
      <c r="Y297" s="85">
        <v>6.2</v>
      </c>
      <c r="AH297" s="89">
        <f t="shared" si="34"/>
        <v>10.722567515390086</v>
      </c>
      <c r="AI297" s="89">
        <f t="shared" si="35"/>
        <v>10.434027213964692</v>
      </c>
      <c r="AJ297" s="89">
        <f t="shared" si="36"/>
        <v>10.114427213964692</v>
      </c>
      <c r="AK297" s="89">
        <f t="shared" si="37"/>
        <v>7.14539966520573</v>
      </c>
    </row>
    <row r="298" spans="1:37" ht="11.25">
      <c r="A298" s="28">
        <v>40833</v>
      </c>
      <c r="B298" s="143">
        <v>11.5</v>
      </c>
      <c r="C298" s="39">
        <v>10.5</v>
      </c>
      <c r="D298" s="152">
        <v>14</v>
      </c>
      <c r="E298" s="131">
        <v>7.5</v>
      </c>
      <c r="F298" s="109">
        <f t="shared" si="32"/>
        <v>10.75</v>
      </c>
      <c r="G298" s="109">
        <f t="shared" si="38"/>
        <v>87.67872670149517</v>
      </c>
      <c r="H298" s="103">
        <f t="shared" si="33"/>
        <v>9.529242438444944</v>
      </c>
      <c r="I298" s="130">
        <v>4</v>
      </c>
      <c r="J298" s="118">
        <v>8</v>
      </c>
      <c r="K298" s="118" t="s">
        <v>485</v>
      </c>
      <c r="L298" s="118">
        <v>4</v>
      </c>
      <c r="M298" s="118">
        <v>3.7</v>
      </c>
      <c r="N298" s="152">
        <v>32</v>
      </c>
      <c r="O298" s="118" t="s">
        <v>212</v>
      </c>
      <c r="P298" s="152">
        <v>4.3</v>
      </c>
      <c r="Q298" s="264"/>
      <c r="R298" s="118"/>
      <c r="S298" s="118">
        <v>1016</v>
      </c>
      <c r="T298" s="137" t="s">
        <v>304</v>
      </c>
      <c r="U298" s="117"/>
      <c r="V298" s="117"/>
      <c r="X298" s="85">
        <v>13.4</v>
      </c>
      <c r="Y298" s="85">
        <v>6.8</v>
      </c>
      <c r="AH298" s="89">
        <f t="shared" si="34"/>
        <v>13.56265263970658</v>
      </c>
      <c r="AI298" s="89">
        <f t="shared" si="35"/>
        <v>12.690561141441451</v>
      </c>
      <c r="AJ298" s="89">
        <f t="shared" si="36"/>
        <v>11.891561141441452</v>
      </c>
      <c r="AK298" s="89">
        <f t="shared" si="37"/>
        <v>9.529242438444944</v>
      </c>
    </row>
    <row r="299" spans="1:37" ht="11.25">
      <c r="A299" s="28">
        <v>40834</v>
      </c>
      <c r="B299" s="143">
        <v>8.5</v>
      </c>
      <c r="C299" s="39">
        <v>6</v>
      </c>
      <c r="D299" s="152">
        <v>11.4</v>
      </c>
      <c r="E299" s="131">
        <v>3.7</v>
      </c>
      <c r="F299" s="109">
        <f t="shared" si="32"/>
        <v>7.550000000000001</v>
      </c>
      <c r="G299" s="109">
        <f t="shared" si="38"/>
        <v>66.25389766612089</v>
      </c>
      <c r="H299" s="103">
        <f t="shared" si="33"/>
        <v>2.5743794729098517</v>
      </c>
      <c r="I299" s="130">
        <v>3</v>
      </c>
      <c r="J299" s="118">
        <v>1</v>
      </c>
      <c r="K299" s="118" t="s">
        <v>486</v>
      </c>
      <c r="L299" s="118">
        <v>5</v>
      </c>
      <c r="M299" s="118">
        <v>5.4</v>
      </c>
      <c r="N299" s="152">
        <v>29.5</v>
      </c>
      <c r="O299" s="118" t="s">
        <v>137</v>
      </c>
      <c r="P299" s="152">
        <v>0</v>
      </c>
      <c r="Q299" s="264"/>
      <c r="R299" s="118"/>
      <c r="S299" s="118">
        <v>1007</v>
      </c>
      <c r="T299" s="137" t="s">
        <v>508</v>
      </c>
      <c r="U299" s="117"/>
      <c r="V299" s="117"/>
      <c r="X299" s="85">
        <v>13.2</v>
      </c>
      <c r="Y299" s="85">
        <v>6.3</v>
      </c>
      <c r="AH299" s="89">
        <f t="shared" si="34"/>
        <v>11.093113863278093</v>
      </c>
      <c r="AI299" s="89">
        <f t="shared" si="35"/>
        <v>9.347120306962537</v>
      </c>
      <c r="AJ299" s="89">
        <f t="shared" si="36"/>
        <v>7.349620306962537</v>
      </c>
      <c r="AK299" s="89">
        <f t="shared" si="37"/>
        <v>2.5743794729098517</v>
      </c>
    </row>
    <row r="300" spans="1:37" ht="11.25">
      <c r="A300" s="28">
        <v>40835</v>
      </c>
      <c r="B300" s="143">
        <v>7</v>
      </c>
      <c r="C300" s="39">
        <v>5.8</v>
      </c>
      <c r="D300" s="152">
        <v>9.4</v>
      </c>
      <c r="E300" s="131">
        <v>4.7</v>
      </c>
      <c r="F300" s="109">
        <f t="shared" si="32"/>
        <v>7.050000000000001</v>
      </c>
      <c r="G300" s="109">
        <f t="shared" si="38"/>
        <v>82.48156597884724</v>
      </c>
      <c r="H300" s="103">
        <f t="shared" si="33"/>
        <v>4.225767614078957</v>
      </c>
      <c r="I300" s="130">
        <v>1.9</v>
      </c>
      <c r="J300" s="118">
        <v>3</v>
      </c>
      <c r="K300" s="118" t="s">
        <v>492</v>
      </c>
      <c r="L300" s="208" t="s">
        <v>136</v>
      </c>
      <c r="M300" s="118">
        <v>0.8</v>
      </c>
      <c r="N300" s="152">
        <v>19.8</v>
      </c>
      <c r="O300" s="118" t="s">
        <v>212</v>
      </c>
      <c r="P300" s="152">
        <v>0.2</v>
      </c>
      <c r="Q300" s="264"/>
      <c r="R300" s="118"/>
      <c r="S300" s="118">
        <v>1017</v>
      </c>
      <c r="T300" s="137" t="s">
        <v>501</v>
      </c>
      <c r="U300" s="117"/>
      <c r="V300" s="117"/>
      <c r="X300" s="85">
        <v>13</v>
      </c>
      <c r="Y300" s="85">
        <v>6.5</v>
      </c>
      <c r="AH300" s="89">
        <f t="shared" si="34"/>
        <v>10.014043920115377</v>
      </c>
      <c r="AI300" s="89">
        <f t="shared" si="35"/>
        <v>9.218540243120705</v>
      </c>
      <c r="AJ300" s="89">
        <f t="shared" si="36"/>
        <v>8.259740243120705</v>
      </c>
      <c r="AK300" s="89">
        <f t="shared" si="37"/>
        <v>4.225767614078957</v>
      </c>
    </row>
    <row r="301" spans="1:37" ht="12.75">
      <c r="A301" s="28">
        <v>40836</v>
      </c>
      <c r="B301" s="143">
        <v>4</v>
      </c>
      <c r="C301" s="39">
        <v>3.6</v>
      </c>
      <c r="D301" s="152">
        <v>11.8</v>
      </c>
      <c r="E301" s="131">
        <v>0.4</v>
      </c>
      <c r="F301" s="109">
        <f t="shared" si="32"/>
        <v>6.1000000000000005</v>
      </c>
      <c r="G301" s="109">
        <f t="shared" si="38"/>
        <v>93.289640273826</v>
      </c>
      <c r="H301" s="103">
        <f t="shared" si="33"/>
        <v>3.0165654045796964</v>
      </c>
      <c r="I301" s="130">
        <v>-4</v>
      </c>
      <c r="J301" s="118">
        <v>4</v>
      </c>
      <c r="K301" s="118" t="s">
        <v>486</v>
      </c>
      <c r="L301" s="208" t="s">
        <v>287</v>
      </c>
      <c r="M301" s="118">
        <v>0.2</v>
      </c>
      <c r="N301" s="152">
        <v>13.3</v>
      </c>
      <c r="O301" s="118" t="s">
        <v>137</v>
      </c>
      <c r="P301" s="152">
        <v>0</v>
      </c>
      <c r="Q301" s="264"/>
      <c r="R301" s="118"/>
      <c r="S301" s="118">
        <v>1027</v>
      </c>
      <c r="T301" s="156" t="s">
        <v>392</v>
      </c>
      <c r="U301" s="117"/>
      <c r="V301" s="117"/>
      <c r="X301" s="85">
        <v>12.6</v>
      </c>
      <c r="Y301" s="85">
        <v>6.3</v>
      </c>
      <c r="AH301" s="89">
        <f t="shared" si="34"/>
        <v>8.129717614725772</v>
      </c>
      <c r="AI301" s="89">
        <f t="shared" si="35"/>
        <v>7.903784318055541</v>
      </c>
      <c r="AJ301" s="89">
        <f t="shared" si="36"/>
        <v>7.584184318055541</v>
      </c>
      <c r="AK301" s="89">
        <f t="shared" si="37"/>
        <v>3.0165654045796964</v>
      </c>
    </row>
    <row r="302" spans="1:37" ht="11.25">
      <c r="A302" s="28">
        <v>40837</v>
      </c>
      <c r="B302" s="143">
        <v>10</v>
      </c>
      <c r="C302" s="39">
        <v>9</v>
      </c>
      <c r="D302" s="152">
        <v>13.3</v>
      </c>
      <c r="E302" s="131">
        <v>4</v>
      </c>
      <c r="F302" s="109">
        <f t="shared" si="32"/>
        <v>8.65</v>
      </c>
      <c r="G302" s="109">
        <f t="shared" si="38"/>
        <v>86.98457503581925</v>
      </c>
      <c r="H302" s="103">
        <f t="shared" si="33"/>
        <v>7.935944206365139</v>
      </c>
      <c r="I302" s="130">
        <v>1.6</v>
      </c>
      <c r="J302" s="118">
        <v>8</v>
      </c>
      <c r="K302" s="118" t="s">
        <v>486</v>
      </c>
      <c r="L302" s="118">
        <v>3</v>
      </c>
      <c r="M302" s="118">
        <v>1.7</v>
      </c>
      <c r="N302" s="152">
        <v>16.9</v>
      </c>
      <c r="O302" s="118" t="s">
        <v>492</v>
      </c>
      <c r="P302" s="152">
        <v>0</v>
      </c>
      <c r="Q302" s="264"/>
      <c r="R302" s="118"/>
      <c r="S302" s="118">
        <v>1022</v>
      </c>
      <c r="T302" s="137" t="s">
        <v>267</v>
      </c>
      <c r="U302" s="117"/>
      <c r="V302" s="117"/>
      <c r="X302" s="85">
        <v>12.6</v>
      </c>
      <c r="Y302" s="85">
        <v>6.2</v>
      </c>
      <c r="AH302" s="89">
        <f t="shared" si="34"/>
        <v>12.273317807277772</v>
      </c>
      <c r="AI302" s="89">
        <f t="shared" si="35"/>
        <v>11.474893337456098</v>
      </c>
      <c r="AJ302" s="89">
        <f t="shared" si="36"/>
        <v>10.675893337456099</v>
      </c>
      <c r="AK302" s="89">
        <f t="shared" si="37"/>
        <v>7.935944206365139</v>
      </c>
    </row>
    <row r="303" spans="1:37" ht="12.75">
      <c r="A303" s="28">
        <v>40838</v>
      </c>
      <c r="B303" s="143">
        <v>9.9</v>
      </c>
      <c r="C303" s="39">
        <v>7.4</v>
      </c>
      <c r="D303" s="152">
        <v>13.7</v>
      </c>
      <c r="E303" s="131">
        <v>7.7</v>
      </c>
      <c r="F303" s="109">
        <f t="shared" si="32"/>
        <v>10.7</v>
      </c>
      <c r="G303" s="109">
        <f t="shared" si="38"/>
        <v>68.03882548146495</v>
      </c>
      <c r="H303" s="103">
        <f t="shared" si="33"/>
        <v>4.286176007378143</v>
      </c>
      <c r="I303" s="130">
        <v>3</v>
      </c>
      <c r="J303" s="118">
        <v>4</v>
      </c>
      <c r="K303" s="118" t="s">
        <v>507</v>
      </c>
      <c r="L303" s="118">
        <v>3</v>
      </c>
      <c r="M303" s="118">
        <v>6.4</v>
      </c>
      <c r="N303" s="152">
        <v>22.7</v>
      </c>
      <c r="O303" s="118" t="s">
        <v>507</v>
      </c>
      <c r="P303" s="152">
        <v>0</v>
      </c>
      <c r="Q303" s="264"/>
      <c r="R303" s="118"/>
      <c r="S303" s="118">
        <v>1016</v>
      </c>
      <c r="T303" s="156" t="s">
        <v>410</v>
      </c>
      <c r="U303" s="117"/>
      <c r="V303" s="117"/>
      <c r="X303" s="85">
        <v>12.4</v>
      </c>
      <c r="Y303" s="85">
        <v>5.9</v>
      </c>
      <c r="AH303" s="89">
        <f t="shared" si="34"/>
        <v>12.191333479931261</v>
      </c>
      <c r="AI303" s="89">
        <f t="shared" si="35"/>
        <v>10.29234011027384</v>
      </c>
      <c r="AJ303" s="89">
        <f t="shared" si="36"/>
        <v>8.294840110273839</v>
      </c>
      <c r="AK303" s="89">
        <f t="shared" si="37"/>
        <v>4.286176007378143</v>
      </c>
    </row>
    <row r="304" spans="1:37" ht="11.25">
      <c r="A304" s="28">
        <v>40839</v>
      </c>
      <c r="B304" s="143">
        <v>13.3</v>
      </c>
      <c r="C304" s="39">
        <v>12.1</v>
      </c>
      <c r="D304" s="152">
        <v>18.1</v>
      </c>
      <c r="E304" s="131">
        <v>7</v>
      </c>
      <c r="F304" s="109">
        <f t="shared" si="32"/>
        <v>12.55</v>
      </c>
      <c r="G304" s="109">
        <f t="shared" si="38"/>
        <v>86.15289880344477</v>
      </c>
      <c r="H304" s="103">
        <f t="shared" si="33"/>
        <v>11.036425150385675</v>
      </c>
      <c r="I304" s="130">
        <v>5.5</v>
      </c>
      <c r="J304" s="118">
        <v>7</v>
      </c>
      <c r="K304" s="118" t="s">
        <v>133</v>
      </c>
      <c r="L304" s="118">
        <v>3</v>
      </c>
      <c r="M304" s="118">
        <v>11.3</v>
      </c>
      <c r="N304" s="152">
        <v>28.8</v>
      </c>
      <c r="O304" s="118" t="s">
        <v>397</v>
      </c>
      <c r="P304" s="152">
        <v>0</v>
      </c>
      <c r="Q304" s="264"/>
      <c r="R304" s="118"/>
      <c r="S304" s="118">
        <v>1005</v>
      </c>
      <c r="T304" s="137" t="s">
        <v>279</v>
      </c>
      <c r="U304" s="117"/>
      <c r="V304" s="117"/>
      <c r="X304" s="85">
        <v>12.2</v>
      </c>
      <c r="Y304" s="85">
        <v>5.9</v>
      </c>
      <c r="AH304" s="89">
        <f t="shared" si="34"/>
        <v>15.265917559839318</v>
      </c>
      <c r="AI304" s="89">
        <f t="shared" si="35"/>
        <v>14.110830506745673</v>
      </c>
      <c r="AJ304" s="89">
        <f t="shared" si="36"/>
        <v>13.152030506745673</v>
      </c>
      <c r="AK304" s="89">
        <f t="shared" si="37"/>
        <v>11.036425150385675</v>
      </c>
    </row>
    <row r="305" spans="1:37" ht="11.25">
      <c r="A305" s="28">
        <v>40840</v>
      </c>
      <c r="B305" s="143">
        <v>11.9</v>
      </c>
      <c r="C305" s="39">
        <v>10.5</v>
      </c>
      <c r="D305" s="152">
        <v>16.7</v>
      </c>
      <c r="E305" s="200">
        <v>11.8</v>
      </c>
      <c r="F305" s="109">
        <f t="shared" si="32"/>
        <v>14.25</v>
      </c>
      <c r="G305" s="109">
        <f t="shared" si="38"/>
        <v>83.09621177504931</v>
      </c>
      <c r="H305" s="103">
        <f t="shared" si="33"/>
        <v>9.124787265505196</v>
      </c>
      <c r="I305" s="130">
        <v>11.5</v>
      </c>
      <c r="J305" s="118">
        <v>7</v>
      </c>
      <c r="K305" s="118" t="s">
        <v>398</v>
      </c>
      <c r="L305" s="118">
        <v>5</v>
      </c>
      <c r="M305" s="118">
        <v>15.9</v>
      </c>
      <c r="N305" s="152">
        <v>33.1</v>
      </c>
      <c r="O305" s="118" t="s">
        <v>507</v>
      </c>
      <c r="P305" s="152">
        <v>1.2</v>
      </c>
      <c r="Q305" s="264"/>
      <c r="R305" s="118"/>
      <c r="S305" s="118">
        <v>996</v>
      </c>
      <c r="T305" s="137" t="s">
        <v>433</v>
      </c>
      <c r="U305" s="117"/>
      <c r="V305" s="117"/>
      <c r="X305" s="85">
        <v>12.1</v>
      </c>
      <c r="Y305" s="85">
        <v>5.5</v>
      </c>
      <c r="AH305" s="89">
        <f t="shared" si="34"/>
        <v>13.925979168301964</v>
      </c>
      <c r="AI305" s="89">
        <f t="shared" si="35"/>
        <v>12.690561141441451</v>
      </c>
      <c r="AJ305" s="89">
        <f t="shared" si="36"/>
        <v>11.57196114144145</v>
      </c>
      <c r="AK305" s="89">
        <f t="shared" si="37"/>
        <v>9.124787265505196</v>
      </c>
    </row>
    <row r="306" spans="1:37" ht="11.25">
      <c r="A306" s="28">
        <v>40841</v>
      </c>
      <c r="B306" s="143">
        <v>11</v>
      </c>
      <c r="C306" s="39">
        <v>10.3</v>
      </c>
      <c r="D306" s="152">
        <v>15.8</v>
      </c>
      <c r="E306" s="200">
        <v>10.4</v>
      </c>
      <c r="F306" s="109">
        <f t="shared" si="32"/>
        <v>13.100000000000001</v>
      </c>
      <c r="G306" s="109">
        <f t="shared" si="38"/>
        <v>91.17893173008787</v>
      </c>
      <c r="H306" s="103">
        <f t="shared" si="33"/>
        <v>9.618200971259771</v>
      </c>
      <c r="I306" s="130">
        <v>8.8</v>
      </c>
      <c r="J306" s="118">
        <v>4</v>
      </c>
      <c r="K306" s="118" t="s">
        <v>404</v>
      </c>
      <c r="L306" s="118">
        <v>3</v>
      </c>
      <c r="M306" s="118">
        <v>4.8</v>
      </c>
      <c r="N306" s="152">
        <v>26.2</v>
      </c>
      <c r="O306" s="118" t="s">
        <v>398</v>
      </c>
      <c r="P306" s="152">
        <v>2.6</v>
      </c>
      <c r="Q306" s="264"/>
      <c r="R306" s="118"/>
      <c r="S306" s="118">
        <v>996</v>
      </c>
      <c r="T306" s="137" t="s">
        <v>22</v>
      </c>
      <c r="U306" s="117"/>
      <c r="V306" s="117"/>
      <c r="X306" s="85">
        <v>11.8</v>
      </c>
      <c r="Y306" s="85">
        <v>5.4</v>
      </c>
      <c r="AH306" s="89">
        <f t="shared" si="34"/>
        <v>13.120234466007751</v>
      </c>
      <c r="AI306" s="89">
        <f t="shared" si="35"/>
        <v>12.522189626588666</v>
      </c>
      <c r="AJ306" s="89">
        <f t="shared" si="36"/>
        <v>11.962889626588666</v>
      </c>
      <c r="AK306" s="89">
        <f t="shared" si="37"/>
        <v>9.618200971259771</v>
      </c>
    </row>
    <row r="307" spans="1:37" ht="11.25">
      <c r="A307" s="28">
        <v>40842</v>
      </c>
      <c r="B307" s="143">
        <v>6.2</v>
      </c>
      <c r="C307" s="39">
        <v>5.7</v>
      </c>
      <c r="D307" s="152">
        <v>13.3</v>
      </c>
      <c r="E307" s="131">
        <v>3.3</v>
      </c>
      <c r="F307" s="109">
        <f t="shared" si="32"/>
        <v>8.3</v>
      </c>
      <c r="G307" s="109">
        <f t="shared" si="38"/>
        <v>92.38238836923001</v>
      </c>
      <c r="H307" s="103">
        <f t="shared" si="33"/>
        <v>5.05849620465754</v>
      </c>
      <c r="I307" s="130">
        <v>-0.3</v>
      </c>
      <c r="J307" s="207">
        <v>2</v>
      </c>
      <c r="K307" s="118" t="s">
        <v>484</v>
      </c>
      <c r="L307" s="118">
        <v>2</v>
      </c>
      <c r="M307" s="118">
        <v>1.9</v>
      </c>
      <c r="N307" s="152">
        <v>19.1</v>
      </c>
      <c r="O307" s="118" t="s">
        <v>397</v>
      </c>
      <c r="P307" s="152">
        <v>2.9</v>
      </c>
      <c r="Q307" s="264"/>
      <c r="R307" s="118"/>
      <c r="S307" s="118">
        <v>1003</v>
      </c>
      <c r="T307" s="137" t="s">
        <v>158</v>
      </c>
      <c r="U307" s="117"/>
      <c r="V307" s="117"/>
      <c r="X307" s="85">
        <v>11.6</v>
      </c>
      <c r="Y307" s="85">
        <v>5.1</v>
      </c>
      <c r="AH307" s="89">
        <f t="shared" si="34"/>
        <v>9.477279648605764</v>
      </c>
      <c r="AI307" s="89">
        <f t="shared" si="35"/>
        <v>9.154837291812974</v>
      </c>
      <c r="AJ307" s="89">
        <f t="shared" si="36"/>
        <v>8.755337291812975</v>
      </c>
      <c r="AK307" s="89">
        <f t="shared" si="37"/>
        <v>5.05849620465754</v>
      </c>
    </row>
    <row r="308" spans="1:37" ht="11.25">
      <c r="A308" s="28">
        <v>40843</v>
      </c>
      <c r="B308" s="143">
        <v>10.4</v>
      </c>
      <c r="C308" s="39">
        <v>10.2</v>
      </c>
      <c r="D308" s="152">
        <v>11.6</v>
      </c>
      <c r="E308" s="131">
        <v>5.8</v>
      </c>
      <c r="F308" s="109">
        <f t="shared" si="32"/>
        <v>8.7</v>
      </c>
      <c r="G308" s="109">
        <f t="shared" si="38"/>
        <v>97.40455903873814</v>
      </c>
      <c r="H308" s="103">
        <f t="shared" si="33"/>
        <v>10.006840248606805</v>
      </c>
      <c r="I308" s="130">
        <v>3.5</v>
      </c>
      <c r="J308" s="118">
        <v>8</v>
      </c>
      <c r="K308" s="118" t="s">
        <v>397</v>
      </c>
      <c r="L308" s="118">
        <v>3</v>
      </c>
      <c r="M308" s="118">
        <v>3.2</v>
      </c>
      <c r="N308" s="152">
        <v>18.3</v>
      </c>
      <c r="O308" s="118" t="s">
        <v>398</v>
      </c>
      <c r="P308" s="152">
        <v>4.6</v>
      </c>
      <c r="Q308" s="264"/>
      <c r="R308" s="118"/>
      <c r="S308" s="118">
        <v>1007</v>
      </c>
      <c r="T308" s="137" t="s">
        <v>400</v>
      </c>
      <c r="U308" s="117"/>
      <c r="V308" s="117"/>
      <c r="X308" s="85">
        <v>11.7</v>
      </c>
      <c r="Y308" s="85">
        <v>5.2</v>
      </c>
      <c r="AH308" s="89">
        <f t="shared" si="34"/>
        <v>12.606128038469452</v>
      </c>
      <c r="AI308" s="89">
        <f t="shared" si="35"/>
        <v>12.4387434277299</v>
      </c>
      <c r="AJ308" s="89">
        <f t="shared" si="36"/>
        <v>12.2789434277299</v>
      </c>
      <c r="AK308" s="89">
        <f t="shared" si="37"/>
        <v>10.006840248606805</v>
      </c>
    </row>
    <row r="309" spans="1:37" ht="11.25">
      <c r="A309" s="28">
        <v>40844</v>
      </c>
      <c r="B309" s="143">
        <v>8.1</v>
      </c>
      <c r="C309" s="39">
        <v>8</v>
      </c>
      <c r="D309" s="152">
        <v>12.9</v>
      </c>
      <c r="E309" s="131">
        <v>2.5</v>
      </c>
      <c r="F309" s="109">
        <f t="shared" si="32"/>
        <v>7.7</v>
      </c>
      <c r="G309" s="109">
        <f t="shared" si="38"/>
        <v>98.58162939002413</v>
      </c>
      <c r="H309" s="103">
        <f t="shared" si="33"/>
        <v>7.89019446131199</v>
      </c>
      <c r="I309" s="130">
        <v>-3</v>
      </c>
      <c r="J309" s="118">
        <v>3</v>
      </c>
      <c r="K309" s="118" t="s">
        <v>486</v>
      </c>
      <c r="L309" s="118">
        <v>1</v>
      </c>
      <c r="M309" s="118">
        <v>0.2</v>
      </c>
      <c r="N309" s="152">
        <v>13</v>
      </c>
      <c r="O309" s="118" t="s">
        <v>404</v>
      </c>
      <c r="P309" s="152">
        <v>0</v>
      </c>
      <c r="Q309" s="264"/>
      <c r="R309" s="118"/>
      <c r="S309" s="118">
        <v>1023</v>
      </c>
      <c r="T309" s="133" t="s">
        <v>268</v>
      </c>
      <c r="U309" s="117"/>
      <c r="V309" s="117"/>
      <c r="X309" s="85">
        <v>11.7</v>
      </c>
      <c r="Y309" s="85">
        <v>5.4</v>
      </c>
      <c r="AH309" s="89">
        <f t="shared" si="34"/>
        <v>10.795791854163713</v>
      </c>
      <c r="AI309" s="89">
        <f t="shared" si="35"/>
        <v>10.722567515390086</v>
      </c>
      <c r="AJ309" s="89">
        <f t="shared" si="36"/>
        <v>10.642667515390086</v>
      </c>
      <c r="AK309" s="89">
        <f t="shared" si="37"/>
        <v>7.89019446131199</v>
      </c>
    </row>
    <row r="310" spans="1:37" ht="11.25">
      <c r="A310" s="28">
        <v>40845</v>
      </c>
      <c r="B310" s="143">
        <v>8.5</v>
      </c>
      <c r="C310" s="39">
        <v>8.3</v>
      </c>
      <c r="D310" s="152">
        <v>14.3</v>
      </c>
      <c r="E310" s="131">
        <v>2.8</v>
      </c>
      <c r="F310" s="109">
        <f t="shared" si="32"/>
        <v>8.55</v>
      </c>
      <c r="G310" s="109">
        <f t="shared" si="38"/>
        <v>97.21132876733138</v>
      </c>
      <c r="H310" s="103">
        <f t="shared" si="33"/>
        <v>8.083614231542798</v>
      </c>
      <c r="I310" s="130">
        <v>-3.6</v>
      </c>
      <c r="J310" s="118">
        <v>4</v>
      </c>
      <c r="K310" s="118" t="s">
        <v>484</v>
      </c>
      <c r="L310" s="118">
        <v>3</v>
      </c>
      <c r="M310" s="118">
        <v>3</v>
      </c>
      <c r="N310" s="152">
        <v>22.7</v>
      </c>
      <c r="O310" s="118" t="s">
        <v>485</v>
      </c>
      <c r="P310" s="152">
        <v>6.6</v>
      </c>
      <c r="Q310" s="264"/>
      <c r="R310" s="118"/>
      <c r="S310" s="118">
        <v>1020</v>
      </c>
      <c r="T310" s="137" t="s">
        <v>300</v>
      </c>
      <c r="U310" s="117"/>
      <c r="V310" s="117"/>
      <c r="X310" s="85">
        <v>11.3</v>
      </c>
      <c r="Y310" s="85">
        <v>5.1</v>
      </c>
      <c r="AH310" s="89">
        <f t="shared" si="34"/>
        <v>11.093113863278093</v>
      </c>
      <c r="AI310" s="89">
        <f t="shared" si="35"/>
        <v>10.943563388165682</v>
      </c>
      <c r="AJ310" s="89">
        <f t="shared" si="36"/>
        <v>10.783763388165683</v>
      </c>
      <c r="AK310" s="89">
        <f t="shared" si="37"/>
        <v>8.083614231542798</v>
      </c>
    </row>
    <row r="311" spans="1:37" ht="11.25">
      <c r="A311" s="28">
        <v>40846</v>
      </c>
      <c r="B311" s="143">
        <v>14.3</v>
      </c>
      <c r="C311" s="39">
        <v>14</v>
      </c>
      <c r="D311" s="152">
        <v>16.4</v>
      </c>
      <c r="E311" s="131">
        <v>8.5</v>
      </c>
      <c r="F311" s="109">
        <f t="shared" si="32"/>
        <v>12.45</v>
      </c>
      <c r="G311" s="109">
        <f t="shared" si="38"/>
        <v>96.60290637262835</v>
      </c>
      <c r="H311" s="103">
        <f t="shared" si="33"/>
        <v>13.767279785242213</v>
      </c>
      <c r="I311" s="130">
        <v>11</v>
      </c>
      <c r="J311" s="118">
        <v>7</v>
      </c>
      <c r="K311" s="118" t="s">
        <v>485</v>
      </c>
      <c r="L311" s="118">
        <v>4</v>
      </c>
      <c r="M311" s="118">
        <v>1.2</v>
      </c>
      <c r="N311" s="152">
        <v>19.8</v>
      </c>
      <c r="O311" s="118" t="s">
        <v>485</v>
      </c>
      <c r="P311" s="152">
        <v>0</v>
      </c>
      <c r="Q311" s="264"/>
      <c r="R311" s="118"/>
      <c r="S311" s="118">
        <v>1016</v>
      </c>
      <c r="T311" s="137" t="s">
        <v>320</v>
      </c>
      <c r="U311" s="117"/>
      <c r="V311" s="117"/>
      <c r="X311" s="85">
        <v>11.5</v>
      </c>
      <c r="Y311" s="85">
        <v>5.2</v>
      </c>
      <c r="AH311" s="89">
        <f t="shared" si="34"/>
        <v>16.291117499602702</v>
      </c>
      <c r="AI311" s="89">
        <f t="shared" si="35"/>
        <v>15.977392985196072</v>
      </c>
      <c r="AJ311" s="89">
        <f t="shared" si="36"/>
        <v>15.737692985196071</v>
      </c>
      <c r="AK311" s="89">
        <f t="shared" si="37"/>
        <v>13.767279785242213</v>
      </c>
    </row>
    <row r="312" spans="1:37" ht="12" thickBot="1">
      <c r="A312" s="162">
        <v>40847</v>
      </c>
      <c r="B312" s="217">
        <v>15.1</v>
      </c>
      <c r="C312" s="218">
        <v>13.5</v>
      </c>
      <c r="D312" s="171">
        <v>16.3</v>
      </c>
      <c r="E312" s="310">
        <v>11.6</v>
      </c>
      <c r="F312" s="166">
        <f t="shared" si="32"/>
        <v>13.95</v>
      </c>
      <c r="G312" s="166">
        <f t="shared" si="38"/>
        <v>82.70748232526591</v>
      </c>
      <c r="H312" s="167">
        <f t="shared" si="33"/>
        <v>12.182704260651764</v>
      </c>
      <c r="I312" s="220">
        <v>8.3</v>
      </c>
      <c r="J312" s="169">
        <v>8</v>
      </c>
      <c r="K312" s="169" t="s">
        <v>404</v>
      </c>
      <c r="L312" s="279" t="s">
        <v>331</v>
      </c>
      <c r="M312" s="169">
        <v>7.4</v>
      </c>
      <c r="N312" s="171">
        <v>23.4</v>
      </c>
      <c r="O312" s="169" t="s">
        <v>404</v>
      </c>
      <c r="P312" s="171">
        <v>5.4</v>
      </c>
      <c r="Q312" s="280"/>
      <c r="R312" s="169"/>
      <c r="S312" s="169">
        <v>1012</v>
      </c>
      <c r="T312" s="174" t="s">
        <v>69</v>
      </c>
      <c r="U312" s="170"/>
      <c r="V312" s="170"/>
      <c r="X312" s="85">
        <v>11.2</v>
      </c>
      <c r="Y312" s="85">
        <v>5.1</v>
      </c>
      <c r="AH312" s="89">
        <f t="shared" si="34"/>
        <v>17.154310910261028</v>
      </c>
      <c r="AI312" s="89">
        <f t="shared" si="35"/>
        <v>15.4662986641253</v>
      </c>
      <c r="AJ312" s="89">
        <f t="shared" si="36"/>
        <v>14.187898664125301</v>
      </c>
      <c r="AK312" s="89">
        <f t="shared" si="37"/>
        <v>12.182704260651764</v>
      </c>
    </row>
    <row r="313" spans="1:37" s="252" customFormat="1" ht="12" thickBot="1">
      <c r="A313" s="243">
        <v>40848</v>
      </c>
      <c r="B313" s="244">
        <v>9.3</v>
      </c>
      <c r="C313" s="245">
        <v>9.1</v>
      </c>
      <c r="D313" s="246">
        <v>14.4</v>
      </c>
      <c r="E313" s="247">
        <v>8.8</v>
      </c>
      <c r="F313" s="229">
        <f t="shared" si="32"/>
        <v>11.600000000000001</v>
      </c>
      <c r="G313" s="229">
        <f t="shared" si="38"/>
        <v>97.29577336809606</v>
      </c>
      <c r="H313" s="230">
        <f t="shared" si="33"/>
        <v>8.8937651771902</v>
      </c>
      <c r="I313" s="248">
        <v>5.4</v>
      </c>
      <c r="J313" s="249">
        <v>7</v>
      </c>
      <c r="K313" s="249" t="s">
        <v>397</v>
      </c>
      <c r="L313" s="249">
        <v>1</v>
      </c>
      <c r="M313" s="249">
        <v>1.6</v>
      </c>
      <c r="N313" s="246">
        <v>21.9</v>
      </c>
      <c r="O313" s="249" t="s">
        <v>398</v>
      </c>
      <c r="P313" s="246">
        <v>0.1</v>
      </c>
      <c r="Q313" s="249">
        <v>0</v>
      </c>
      <c r="R313" s="249"/>
      <c r="S313" s="249">
        <v>1009</v>
      </c>
      <c r="T313" s="251" t="s">
        <v>503</v>
      </c>
      <c r="U313" s="311"/>
      <c r="V313" s="311"/>
      <c r="X313" s="253">
        <v>11</v>
      </c>
      <c r="Y313" s="253">
        <v>5</v>
      </c>
      <c r="AH313" s="252">
        <f t="shared" si="34"/>
        <v>11.709473318755796</v>
      </c>
      <c r="AI313" s="252">
        <f t="shared" si="35"/>
        <v>11.552622622814317</v>
      </c>
      <c r="AJ313" s="252">
        <f t="shared" si="36"/>
        <v>11.392822622814316</v>
      </c>
      <c r="AK313" s="252">
        <f t="shared" si="37"/>
        <v>8.8937651771902</v>
      </c>
    </row>
    <row r="314" spans="1:37" ht="11.25">
      <c r="A314" s="175">
        <v>40849</v>
      </c>
      <c r="B314" s="176">
        <v>10.2</v>
      </c>
      <c r="C314" s="177">
        <v>9.7</v>
      </c>
      <c r="D314" s="181">
        <v>14.6</v>
      </c>
      <c r="E314" s="178">
        <v>6.4</v>
      </c>
      <c r="F314" s="109">
        <f t="shared" si="32"/>
        <v>10.5</v>
      </c>
      <c r="G314" s="109">
        <f t="shared" si="38"/>
        <v>93.49263990616087</v>
      </c>
      <c r="H314" s="103">
        <f t="shared" si="33"/>
        <v>9.198080142067331</v>
      </c>
      <c r="I314" s="179">
        <v>2.3</v>
      </c>
      <c r="J314" s="180">
        <v>2</v>
      </c>
      <c r="K314" s="180" t="s">
        <v>483</v>
      </c>
      <c r="L314" s="180">
        <v>5</v>
      </c>
      <c r="M314" s="180">
        <v>10.3</v>
      </c>
      <c r="N314" s="181">
        <v>29.5</v>
      </c>
      <c r="O314" s="180" t="s">
        <v>483</v>
      </c>
      <c r="P314" s="181">
        <v>8.4</v>
      </c>
      <c r="Q314" s="180">
        <v>0</v>
      </c>
      <c r="R314" s="180"/>
      <c r="S314" s="180">
        <v>1006</v>
      </c>
      <c r="T314" s="224" t="s">
        <v>15</v>
      </c>
      <c r="U314" s="223"/>
      <c r="V314" s="223"/>
      <c r="X314" s="85">
        <v>11.2</v>
      </c>
      <c r="Y314" s="85">
        <v>5.4</v>
      </c>
      <c r="AH314" s="89">
        <f t="shared" si="34"/>
        <v>12.4387434277299</v>
      </c>
      <c r="AI314" s="89">
        <f t="shared" si="35"/>
        <v>12.028809601738768</v>
      </c>
      <c r="AJ314" s="89">
        <f t="shared" si="36"/>
        <v>11.629309601738768</v>
      </c>
      <c r="AK314" s="89">
        <f t="shared" si="37"/>
        <v>9.198080142067331</v>
      </c>
    </row>
    <row r="315" spans="1:37" ht="11.25">
      <c r="A315" s="28">
        <v>40850</v>
      </c>
      <c r="B315" s="143">
        <v>12.7</v>
      </c>
      <c r="C315" s="39">
        <v>12.6</v>
      </c>
      <c r="D315" s="312">
        <v>15.9</v>
      </c>
      <c r="E315" s="200">
        <v>10.2</v>
      </c>
      <c r="F315" s="109">
        <f t="shared" si="32"/>
        <v>13.05</v>
      </c>
      <c r="G315" s="109">
        <f t="shared" si="38"/>
        <v>98.80188447034435</v>
      </c>
      <c r="H315" s="103">
        <f t="shared" si="33"/>
        <v>12.516297474024451</v>
      </c>
      <c r="I315" s="130">
        <v>11.1</v>
      </c>
      <c r="J315" s="118">
        <v>5</v>
      </c>
      <c r="K315" s="118" t="s">
        <v>483</v>
      </c>
      <c r="L315" s="118">
        <v>3</v>
      </c>
      <c r="M315" s="118">
        <v>6.5</v>
      </c>
      <c r="N315" s="152">
        <v>21.8</v>
      </c>
      <c r="O315" s="118" t="s">
        <v>507</v>
      </c>
      <c r="P315" s="152">
        <v>2</v>
      </c>
      <c r="Q315" s="118">
        <v>0</v>
      </c>
      <c r="R315" s="118"/>
      <c r="S315" s="118">
        <v>993</v>
      </c>
      <c r="T315" s="137" t="s">
        <v>6</v>
      </c>
      <c r="U315" s="117"/>
      <c r="V315" s="117"/>
      <c r="X315" s="85">
        <v>11</v>
      </c>
      <c r="Y315" s="85">
        <v>5.3</v>
      </c>
      <c r="AH315" s="89">
        <f t="shared" si="34"/>
        <v>14.678391653320906</v>
      </c>
      <c r="AI315" s="89">
        <f t="shared" si="35"/>
        <v>14.58242756341879</v>
      </c>
      <c r="AJ315" s="89">
        <f t="shared" si="36"/>
        <v>14.50252756341879</v>
      </c>
      <c r="AK315" s="89">
        <f t="shared" si="37"/>
        <v>12.516297474024451</v>
      </c>
    </row>
    <row r="316" spans="1:37" ht="11.25">
      <c r="A316" s="28">
        <v>40851</v>
      </c>
      <c r="B316" s="143">
        <v>12</v>
      </c>
      <c r="C316" s="39">
        <v>11.7</v>
      </c>
      <c r="D316" s="312">
        <v>15.6</v>
      </c>
      <c r="E316" s="200">
        <v>11.2</v>
      </c>
      <c r="F316" s="109">
        <f t="shared" si="32"/>
        <v>13.399999999999999</v>
      </c>
      <c r="G316" s="109">
        <f t="shared" si="38"/>
        <v>96.32920730710896</v>
      </c>
      <c r="H316" s="103">
        <f t="shared" si="33"/>
        <v>11.434054008348737</v>
      </c>
      <c r="I316" s="130">
        <v>11.2</v>
      </c>
      <c r="J316" s="118">
        <v>8</v>
      </c>
      <c r="K316" s="118" t="s">
        <v>212</v>
      </c>
      <c r="L316" s="118">
        <v>2</v>
      </c>
      <c r="M316" s="118">
        <v>0.8</v>
      </c>
      <c r="N316" s="152">
        <v>17</v>
      </c>
      <c r="O316" s="118" t="s">
        <v>483</v>
      </c>
      <c r="P316" s="152">
        <v>8</v>
      </c>
      <c r="Q316" s="118">
        <v>0</v>
      </c>
      <c r="R316" s="118"/>
      <c r="S316" s="118">
        <v>992</v>
      </c>
      <c r="T316" s="137" t="s">
        <v>259</v>
      </c>
      <c r="U316" s="117"/>
      <c r="V316" s="117"/>
      <c r="X316" s="85">
        <v>10.9</v>
      </c>
      <c r="Y316" s="85">
        <v>4.8</v>
      </c>
      <c r="AH316" s="89">
        <f t="shared" si="34"/>
        <v>14.01813696808305</v>
      </c>
      <c r="AI316" s="89">
        <f t="shared" si="35"/>
        <v>13.743260220579202</v>
      </c>
      <c r="AJ316" s="89">
        <f t="shared" si="36"/>
        <v>13.503560220579201</v>
      </c>
      <c r="AK316" s="89">
        <f t="shared" si="37"/>
        <v>11.434054008348737</v>
      </c>
    </row>
    <row r="317" spans="1:37" ht="11.25">
      <c r="A317" s="28">
        <v>40852</v>
      </c>
      <c r="B317" s="143">
        <v>10.4</v>
      </c>
      <c r="C317" s="39">
        <v>10.2</v>
      </c>
      <c r="D317" s="152">
        <v>10.9</v>
      </c>
      <c r="E317" s="200">
        <v>9.5</v>
      </c>
      <c r="F317" s="109">
        <f t="shared" si="32"/>
        <v>10.2</v>
      </c>
      <c r="G317" s="109">
        <f t="shared" si="38"/>
        <v>97.40455903873814</v>
      </c>
      <c r="H317" s="103">
        <f t="shared" si="33"/>
        <v>10.006840248606805</v>
      </c>
      <c r="I317" s="130">
        <v>8.1</v>
      </c>
      <c r="J317" s="118">
        <v>8</v>
      </c>
      <c r="K317" s="118" t="s">
        <v>28</v>
      </c>
      <c r="L317" s="118">
        <v>0</v>
      </c>
      <c r="M317" s="118">
        <v>0.1</v>
      </c>
      <c r="N317" s="152">
        <v>7.6</v>
      </c>
      <c r="O317" s="118" t="s">
        <v>398</v>
      </c>
      <c r="P317" s="152">
        <v>0.1</v>
      </c>
      <c r="Q317" s="118">
        <v>0</v>
      </c>
      <c r="R317" s="118"/>
      <c r="S317" s="118">
        <v>1007</v>
      </c>
      <c r="T317" s="137" t="s">
        <v>502</v>
      </c>
      <c r="U317" s="117"/>
      <c r="V317" s="117"/>
      <c r="X317" s="85">
        <v>11</v>
      </c>
      <c r="Y317" s="85">
        <v>4.9</v>
      </c>
      <c r="AH317" s="89">
        <f t="shared" si="34"/>
        <v>12.606128038469452</v>
      </c>
      <c r="AI317" s="89">
        <f t="shared" si="35"/>
        <v>12.4387434277299</v>
      </c>
      <c r="AJ317" s="89">
        <f t="shared" si="36"/>
        <v>12.2789434277299</v>
      </c>
      <c r="AK317" s="89">
        <f t="shared" si="37"/>
        <v>10.006840248606805</v>
      </c>
    </row>
    <row r="318" spans="1:37" ht="11.25">
      <c r="A318" s="28">
        <v>40853</v>
      </c>
      <c r="B318" s="143">
        <v>1.6</v>
      </c>
      <c r="C318" s="39">
        <v>1.3</v>
      </c>
      <c r="D318" s="152">
        <v>10.9</v>
      </c>
      <c r="E318" s="131">
        <v>0.4</v>
      </c>
      <c r="F318" s="109">
        <f t="shared" si="32"/>
        <v>5.65</v>
      </c>
      <c r="G318" s="109">
        <f t="shared" si="38"/>
        <v>94.37110816192259</v>
      </c>
      <c r="H318" s="103">
        <f t="shared" si="33"/>
        <v>0.7953050683942388</v>
      </c>
      <c r="I318" s="130">
        <v>-1.6</v>
      </c>
      <c r="J318" s="207">
        <v>3</v>
      </c>
      <c r="K318" s="118" t="s">
        <v>398</v>
      </c>
      <c r="L318" s="118">
        <v>1</v>
      </c>
      <c r="M318" s="118">
        <v>0.1</v>
      </c>
      <c r="N318" s="152">
        <v>7.6</v>
      </c>
      <c r="O318" s="118" t="s">
        <v>483</v>
      </c>
      <c r="P318" s="152">
        <v>0.2</v>
      </c>
      <c r="Q318" s="118">
        <v>0</v>
      </c>
      <c r="R318" s="118"/>
      <c r="S318" s="118">
        <v>1025</v>
      </c>
      <c r="T318" s="137" t="s">
        <v>96</v>
      </c>
      <c r="U318" s="117"/>
      <c r="V318" s="117"/>
      <c r="X318" s="85">
        <v>10</v>
      </c>
      <c r="Y318" s="85">
        <v>4</v>
      </c>
      <c r="AH318" s="89">
        <f t="shared" si="34"/>
        <v>6.855240365106215</v>
      </c>
      <c r="AI318" s="89">
        <f t="shared" si="35"/>
        <v>6.709066299714163</v>
      </c>
      <c r="AJ318" s="89">
        <f t="shared" si="36"/>
        <v>6.469366299714163</v>
      </c>
      <c r="AK318" s="89">
        <f t="shared" si="37"/>
        <v>0.7953050683942388</v>
      </c>
    </row>
    <row r="319" spans="1:37" ht="11.25">
      <c r="A319" s="28">
        <v>40854</v>
      </c>
      <c r="B319" s="143">
        <v>6</v>
      </c>
      <c r="C319" s="39">
        <v>5.5</v>
      </c>
      <c r="D319" s="152">
        <v>10.2</v>
      </c>
      <c r="E319" s="131">
        <v>-0.5</v>
      </c>
      <c r="F319" s="109">
        <f t="shared" si="32"/>
        <v>4.85</v>
      </c>
      <c r="G319" s="109">
        <f t="shared" si="38"/>
        <v>92.31822258512665</v>
      </c>
      <c r="H319" s="103">
        <f t="shared" si="33"/>
        <v>4.850406504493015</v>
      </c>
      <c r="I319" s="130">
        <v>-2.6</v>
      </c>
      <c r="J319" s="118">
        <v>8</v>
      </c>
      <c r="K319" s="118" t="s">
        <v>133</v>
      </c>
      <c r="L319" s="118">
        <v>1</v>
      </c>
      <c r="M319" s="118">
        <v>0.1</v>
      </c>
      <c r="N319" s="152">
        <v>11.1</v>
      </c>
      <c r="O319" s="118" t="s">
        <v>398</v>
      </c>
      <c r="P319" s="152">
        <v>1.4</v>
      </c>
      <c r="Q319" s="118">
        <v>0</v>
      </c>
      <c r="R319" s="118"/>
      <c r="S319" s="118">
        <v>1026</v>
      </c>
      <c r="T319" s="137" t="s">
        <v>85</v>
      </c>
      <c r="U319" s="117"/>
      <c r="V319" s="117"/>
      <c r="X319" s="85">
        <v>10.3</v>
      </c>
      <c r="Y319" s="85">
        <v>4.2</v>
      </c>
      <c r="AH319" s="89">
        <f t="shared" si="34"/>
        <v>9.347120306962537</v>
      </c>
      <c r="AI319" s="89">
        <f t="shared" si="35"/>
        <v>9.028595330281249</v>
      </c>
      <c r="AJ319" s="89">
        <f t="shared" si="36"/>
        <v>8.629095330281249</v>
      </c>
      <c r="AK319" s="89">
        <f t="shared" si="37"/>
        <v>4.850406504493015</v>
      </c>
    </row>
    <row r="320" spans="1:37" ht="11.25">
      <c r="A320" s="28">
        <v>40855</v>
      </c>
      <c r="B320" s="143">
        <v>9.6</v>
      </c>
      <c r="C320" s="39">
        <v>9.5</v>
      </c>
      <c r="D320" s="152">
        <v>10</v>
      </c>
      <c r="E320" s="131">
        <v>6</v>
      </c>
      <c r="F320" s="109">
        <f t="shared" si="32"/>
        <v>8</v>
      </c>
      <c r="G320" s="109">
        <f t="shared" si="38"/>
        <v>98.66115083486939</v>
      </c>
      <c r="H320" s="103">
        <f t="shared" si="33"/>
        <v>9.39961756483769</v>
      </c>
      <c r="I320" s="130">
        <v>6.2</v>
      </c>
      <c r="J320" s="207">
        <v>8</v>
      </c>
      <c r="K320" s="118" t="s">
        <v>507</v>
      </c>
      <c r="L320" s="118">
        <v>3</v>
      </c>
      <c r="M320" s="118">
        <v>4.5</v>
      </c>
      <c r="N320" s="152">
        <v>14.2</v>
      </c>
      <c r="O320" s="118" t="s">
        <v>483</v>
      </c>
      <c r="P320" s="152">
        <v>0.8</v>
      </c>
      <c r="Q320" s="118">
        <v>0</v>
      </c>
      <c r="R320" s="118"/>
      <c r="S320" s="118">
        <v>1015</v>
      </c>
      <c r="T320" s="137" t="s">
        <v>448</v>
      </c>
      <c r="U320" s="117"/>
      <c r="V320" s="117"/>
      <c r="X320" s="85">
        <v>10.2</v>
      </c>
      <c r="Y320" s="85">
        <v>4.3</v>
      </c>
      <c r="AH320" s="89">
        <f t="shared" si="34"/>
        <v>11.948265205112428</v>
      </c>
      <c r="AI320" s="89">
        <f t="shared" si="35"/>
        <v>11.868195956166188</v>
      </c>
      <c r="AJ320" s="89">
        <f t="shared" si="36"/>
        <v>11.788295956166188</v>
      </c>
      <c r="AK320" s="89">
        <f t="shared" si="37"/>
        <v>9.39961756483769</v>
      </c>
    </row>
    <row r="321" spans="1:37" ht="11.25">
      <c r="A321" s="28">
        <v>40856</v>
      </c>
      <c r="B321" s="143">
        <v>9.4</v>
      </c>
      <c r="C321" s="39">
        <v>9</v>
      </c>
      <c r="D321" s="152">
        <v>12.8</v>
      </c>
      <c r="E321" s="131">
        <v>8.4</v>
      </c>
      <c r="F321" s="109">
        <f t="shared" si="32"/>
        <v>10.600000000000001</v>
      </c>
      <c r="G321" s="109">
        <f t="shared" si="38"/>
        <v>94.627808658184</v>
      </c>
      <c r="H321" s="103">
        <f t="shared" si="33"/>
        <v>8.582456832042917</v>
      </c>
      <c r="I321" s="130">
        <v>8.1</v>
      </c>
      <c r="J321" s="118">
        <v>8</v>
      </c>
      <c r="K321" s="118" t="s">
        <v>483</v>
      </c>
      <c r="L321" s="118">
        <v>3</v>
      </c>
      <c r="M321" s="118">
        <v>6.5</v>
      </c>
      <c r="N321" s="152">
        <v>19</v>
      </c>
      <c r="O321" s="118" t="s">
        <v>484</v>
      </c>
      <c r="P321" s="152">
        <v>0</v>
      </c>
      <c r="Q321" s="118">
        <v>0</v>
      </c>
      <c r="R321" s="118"/>
      <c r="S321" s="118">
        <v>1014</v>
      </c>
      <c r="T321" s="137" t="s">
        <v>306</v>
      </c>
      <c r="U321" s="117"/>
      <c r="V321" s="117"/>
      <c r="X321" s="85">
        <v>10</v>
      </c>
      <c r="Y321" s="85">
        <v>4.4</v>
      </c>
      <c r="AH321" s="89">
        <f t="shared" si="34"/>
        <v>11.78859945679543</v>
      </c>
      <c r="AI321" s="89">
        <f t="shared" si="35"/>
        <v>11.474893337456098</v>
      </c>
      <c r="AJ321" s="89">
        <f t="shared" si="36"/>
        <v>11.155293337456097</v>
      </c>
      <c r="AK321" s="89">
        <f t="shared" si="37"/>
        <v>8.582456832042917</v>
      </c>
    </row>
    <row r="322" spans="1:37" ht="11.25">
      <c r="A322" s="28">
        <v>40857</v>
      </c>
      <c r="B322" s="143">
        <v>10.7</v>
      </c>
      <c r="C322" s="39">
        <v>10.4</v>
      </c>
      <c r="D322" s="152">
        <v>13.1</v>
      </c>
      <c r="E322" s="131">
        <v>9.4</v>
      </c>
      <c r="F322" s="109">
        <f t="shared" si="32"/>
        <v>11.25</v>
      </c>
      <c r="G322" s="109">
        <f t="shared" si="38"/>
        <v>96.15507061737837</v>
      </c>
      <c r="H322" s="103">
        <f t="shared" si="33"/>
        <v>10.11286026516664</v>
      </c>
      <c r="I322" s="130">
        <v>7.3</v>
      </c>
      <c r="J322" s="118">
        <v>7</v>
      </c>
      <c r="K322" s="118" t="s">
        <v>507</v>
      </c>
      <c r="L322" s="118">
        <v>3</v>
      </c>
      <c r="M322" s="118">
        <v>4.7</v>
      </c>
      <c r="N322" s="152">
        <v>15.6</v>
      </c>
      <c r="O322" s="118" t="s">
        <v>507</v>
      </c>
      <c r="P322" s="152">
        <v>0</v>
      </c>
      <c r="Q322" s="118">
        <v>0</v>
      </c>
      <c r="R322" s="118"/>
      <c r="S322" s="118">
        <v>1018</v>
      </c>
      <c r="T322" s="137" t="s">
        <v>177</v>
      </c>
      <c r="U322" s="117"/>
      <c r="V322" s="117"/>
      <c r="X322" s="85">
        <v>10.2</v>
      </c>
      <c r="Y322" s="85">
        <v>4.1</v>
      </c>
      <c r="AH322" s="89">
        <f t="shared" si="34"/>
        <v>12.86092138362429</v>
      </c>
      <c r="AI322" s="89">
        <f t="shared" si="35"/>
        <v>12.606128038469452</v>
      </c>
      <c r="AJ322" s="89">
        <f t="shared" si="36"/>
        <v>12.366428038469452</v>
      </c>
      <c r="AK322" s="89">
        <f t="shared" si="37"/>
        <v>10.11286026516664</v>
      </c>
    </row>
    <row r="323" spans="1:37" ht="11.25">
      <c r="A323" s="28">
        <v>40858</v>
      </c>
      <c r="B323" s="143">
        <v>10</v>
      </c>
      <c r="C323" s="39">
        <v>9.7</v>
      </c>
      <c r="D323" s="152">
        <v>11</v>
      </c>
      <c r="E323" s="131">
        <v>6.3</v>
      </c>
      <c r="F323" s="109">
        <f t="shared" si="32"/>
        <v>8.65</v>
      </c>
      <c r="G323" s="109">
        <f t="shared" si="38"/>
        <v>96.05478964089171</v>
      </c>
      <c r="H323" s="103">
        <f t="shared" si="33"/>
        <v>9.400642804060373</v>
      </c>
      <c r="I323" s="130">
        <v>3.1</v>
      </c>
      <c r="J323" s="118">
        <v>8</v>
      </c>
      <c r="K323" s="118" t="s">
        <v>507</v>
      </c>
      <c r="L323" s="118">
        <v>4</v>
      </c>
      <c r="M323" s="118">
        <v>7.5</v>
      </c>
      <c r="N323" s="152">
        <v>23.9</v>
      </c>
      <c r="O323" s="118" t="s">
        <v>507</v>
      </c>
      <c r="P323" s="152">
        <v>2.2</v>
      </c>
      <c r="Q323" s="118">
        <v>0</v>
      </c>
      <c r="R323" s="118"/>
      <c r="S323" s="118">
        <v>1016</v>
      </c>
      <c r="T323" s="137" t="s">
        <v>280</v>
      </c>
      <c r="U323" s="117"/>
      <c r="V323" s="117"/>
      <c r="X323" s="85">
        <v>10.2</v>
      </c>
      <c r="Y323" s="85">
        <v>4.2</v>
      </c>
      <c r="AH323" s="89">
        <f t="shared" si="34"/>
        <v>12.273317807277772</v>
      </c>
      <c r="AI323" s="89">
        <f t="shared" si="35"/>
        <v>12.028809601738768</v>
      </c>
      <c r="AJ323" s="89">
        <f t="shared" si="36"/>
        <v>11.789109601738767</v>
      </c>
      <c r="AK323" s="89">
        <f t="shared" si="37"/>
        <v>9.400642804060373</v>
      </c>
    </row>
    <row r="324" spans="1:37" ht="11.25">
      <c r="A324" s="28">
        <v>40859</v>
      </c>
      <c r="B324" s="143">
        <v>10.6</v>
      </c>
      <c r="C324" s="39">
        <v>10.4</v>
      </c>
      <c r="D324" s="283">
        <v>13.7</v>
      </c>
      <c r="E324" s="131">
        <v>9.3</v>
      </c>
      <c r="F324" s="109">
        <f t="shared" si="32"/>
        <v>11.5</v>
      </c>
      <c r="G324" s="109">
        <f t="shared" si="38"/>
        <v>97.4234777018031</v>
      </c>
      <c r="H324" s="103">
        <f t="shared" si="33"/>
        <v>10.209113573465155</v>
      </c>
      <c r="I324" s="130">
        <v>8.9</v>
      </c>
      <c r="J324" s="118">
        <v>8</v>
      </c>
      <c r="K324" s="118" t="s">
        <v>484</v>
      </c>
      <c r="L324" s="118">
        <v>3</v>
      </c>
      <c r="M324" s="118">
        <v>2.1</v>
      </c>
      <c r="N324" s="152">
        <v>12.8</v>
      </c>
      <c r="O324" s="118" t="s">
        <v>507</v>
      </c>
      <c r="P324" s="152">
        <v>0.1</v>
      </c>
      <c r="Q324" s="118">
        <v>0</v>
      </c>
      <c r="R324" s="118"/>
      <c r="S324" s="118">
        <v>1023</v>
      </c>
      <c r="T324" s="137" t="s">
        <v>446</v>
      </c>
      <c r="U324" s="117"/>
      <c r="V324" s="117"/>
      <c r="X324" s="85">
        <v>9.9</v>
      </c>
      <c r="Y324" s="85">
        <v>4.2</v>
      </c>
      <c r="AH324" s="89">
        <f t="shared" si="34"/>
        <v>12.775491423705457</v>
      </c>
      <c r="AI324" s="89">
        <f t="shared" si="35"/>
        <v>12.606128038469452</v>
      </c>
      <c r="AJ324" s="89">
        <f t="shared" si="36"/>
        <v>12.446328038469453</v>
      </c>
      <c r="AK324" s="89">
        <f t="shared" si="37"/>
        <v>10.209113573465155</v>
      </c>
    </row>
    <row r="325" spans="1:37" ht="11.25">
      <c r="A325" s="28">
        <v>40860</v>
      </c>
      <c r="B325" s="143">
        <v>11.3</v>
      </c>
      <c r="C325" s="39">
        <v>11.1</v>
      </c>
      <c r="D325" s="152">
        <v>14.1</v>
      </c>
      <c r="E325" s="200">
        <v>10.6</v>
      </c>
      <c r="F325" s="109">
        <f t="shared" si="32"/>
        <v>12.35</v>
      </c>
      <c r="G325" s="109">
        <f t="shared" si="38"/>
        <v>97.48771787273967</v>
      </c>
      <c r="H325" s="103">
        <f t="shared" si="33"/>
        <v>10.916830948692734</v>
      </c>
      <c r="I325" s="130">
        <v>8.6</v>
      </c>
      <c r="J325" s="118">
        <v>8</v>
      </c>
      <c r="K325" s="118" t="s">
        <v>397</v>
      </c>
      <c r="L325" s="118">
        <v>2</v>
      </c>
      <c r="M325" s="118">
        <v>6.4</v>
      </c>
      <c r="N325" s="152">
        <v>19.7</v>
      </c>
      <c r="O325" s="118" t="s">
        <v>507</v>
      </c>
      <c r="P325" s="152">
        <v>0</v>
      </c>
      <c r="Q325" s="118">
        <v>0</v>
      </c>
      <c r="R325" s="118"/>
      <c r="S325" s="118">
        <v>1030</v>
      </c>
      <c r="T325" s="137" t="s">
        <v>106</v>
      </c>
      <c r="U325" s="117"/>
      <c r="V325" s="117"/>
      <c r="X325" s="85">
        <v>9.4</v>
      </c>
      <c r="Y325" s="85">
        <v>3.9</v>
      </c>
      <c r="AH325" s="89">
        <f t="shared" si="34"/>
        <v>13.384135570301822</v>
      </c>
      <c r="AI325" s="89">
        <f t="shared" si="35"/>
        <v>13.207688324480838</v>
      </c>
      <c r="AJ325" s="89">
        <f t="shared" si="36"/>
        <v>13.047888324480837</v>
      </c>
      <c r="AK325" s="89">
        <f t="shared" si="37"/>
        <v>10.916830948692734</v>
      </c>
    </row>
    <row r="326" spans="1:37" ht="11.25">
      <c r="A326" s="28">
        <v>40861</v>
      </c>
      <c r="B326" s="143">
        <v>7.4</v>
      </c>
      <c r="C326" s="39">
        <v>6.8</v>
      </c>
      <c r="D326" s="152">
        <v>9.7</v>
      </c>
      <c r="E326" s="131">
        <v>6.7</v>
      </c>
      <c r="F326" s="109">
        <f t="shared" si="32"/>
        <v>8.2</v>
      </c>
      <c r="G326" s="109">
        <f t="shared" si="38"/>
        <v>91.3106246521114</v>
      </c>
      <c r="H326" s="103">
        <f t="shared" si="33"/>
        <v>6.078471377878305</v>
      </c>
      <c r="I326" s="130">
        <v>3.1</v>
      </c>
      <c r="J326" s="118">
        <v>8</v>
      </c>
      <c r="K326" s="118" t="s">
        <v>398</v>
      </c>
      <c r="L326" s="208" t="s">
        <v>316</v>
      </c>
      <c r="M326" s="118">
        <v>4.8</v>
      </c>
      <c r="N326" s="152">
        <v>24.2</v>
      </c>
      <c r="O326" s="118" t="s">
        <v>398</v>
      </c>
      <c r="P326" s="152">
        <v>0.1</v>
      </c>
      <c r="Q326" s="118">
        <v>0</v>
      </c>
      <c r="R326" s="118"/>
      <c r="S326" s="118">
        <v>1026</v>
      </c>
      <c r="T326" s="137" t="s">
        <v>461</v>
      </c>
      <c r="U326" s="117"/>
      <c r="V326" s="117"/>
      <c r="X326" s="85">
        <v>9.1</v>
      </c>
      <c r="Y326" s="85">
        <v>3.3</v>
      </c>
      <c r="AH326" s="89">
        <f t="shared" si="34"/>
        <v>10.29234011027384</v>
      </c>
      <c r="AI326" s="89">
        <f t="shared" si="35"/>
        <v>9.877400046010854</v>
      </c>
      <c r="AJ326" s="89">
        <f t="shared" si="36"/>
        <v>9.398000046010853</v>
      </c>
      <c r="AK326" s="89">
        <f t="shared" si="37"/>
        <v>6.078471377878305</v>
      </c>
    </row>
    <row r="327" spans="1:37" ht="11.25">
      <c r="A327" s="28">
        <v>40862</v>
      </c>
      <c r="B327" s="143">
        <v>8.1</v>
      </c>
      <c r="C327" s="39">
        <v>7.6</v>
      </c>
      <c r="D327" s="152">
        <v>10.4</v>
      </c>
      <c r="E327" s="131">
        <v>7.3</v>
      </c>
      <c r="F327" s="109">
        <f t="shared" si="32"/>
        <v>8.85</v>
      </c>
      <c r="G327" s="109">
        <f t="shared" si="38"/>
        <v>92.94850576518463</v>
      </c>
      <c r="H327" s="103">
        <f t="shared" si="33"/>
        <v>7.029772932729925</v>
      </c>
      <c r="I327" s="130">
        <v>6.7</v>
      </c>
      <c r="J327" s="118">
        <v>8</v>
      </c>
      <c r="K327" s="118" t="s">
        <v>133</v>
      </c>
      <c r="L327" s="118">
        <v>3</v>
      </c>
      <c r="M327" s="118">
        <v>5.2</v>
      </c>
      <c r="N327" s="152">
        <v>17</v>
      </c>
      <c r="O327" s="118" t="s">
        <v>507</v>
      </c>
      <c r="P327" s="152">
        <v>0</v>
      </c>
      <c r="Q327" s="118">
        <v>0</v>
      </c>
      <c r="R327" s="118"/>
      <c r="S327" s="118">
        <v>1021</v>
      </c>
      <c r="T327" s="137" t="s">
        <v>455</v>
      </c>
      <c r="U327" s="117"/>
      <c r="V327" s="117"/>
      <c r="X327" s="85">
        <v>8.9</v>
      </c>
      <c r="Y327" s="85">
        <v>3.2</v>
      </c>
      <c r="AH327" s="89">
        <f t="shared" si="34"/>
        <v>10.795791854163713</v>
      </c>
      <c r="AI327" s="89">
        <f t="shared" si="35"/>
        <v>10.434027213964692</v>
      </c>
      <c r="AJ327" s="89">
        <f t="shared" si="36"/>
        <v>10.034527213964692</v>
      </c>
      <c r="AK327" s="89">
        <f t="shared" si="37"/>
        <v>7.029772932729925</v>
      </c>
    </row>
    <row r="328" spans="1:37" ht="11.25">
      <c r="A328" s="28">
        <v>40863</v>
      </c>
      <c r="B328" s="143">
        <v>5.1</v>
      </c>
      <c r="C328" s="39">
        <v>4.9</v>
      </c>
      <c r="D328" s="152">
        <v>10.1</v>
      </c>
      <c r="E328" s="131">
        <v>4.6</v>
      </c>
      <c r="F328" s="109">
        <f t="shared" si="32"/>
        <v>7.35</v>
      </c>
      <c r="G328" s="109">
        <f t="shared" si="38"/>
        <v>96.79439428483988</v>
      </c>
      <c r="H328" s="103">
        <f t="shared" si="33"/>
        <v>4.633530817457395</v>
      </c>
      <c r="I328" s="130">
        <v>4.5</v>
      </c>
      <c r="J328" s="118">
        <v>8</v>
      </c>
      <c r="K328" s="118" t="s">
        <v>507</v>
      </c>
      <c r="L328" s="118">
        <v>3</v>
      </c>
      <c r="M328" s="118">
        <v>3.4</v>
      </c>
      <c r="N328" s="152">
        <v>13.5</v>
      </c>
      <c r="O328" s="118" t="s">
        <v>507</v>
      </c>
      <c r="P328" s="152">
        <v>0</v>
      </c>
      <c r="Q328" s="118">
        <v>0</v>
      </c>
      <c r="R328" s="118"/>
      <c r="S328" s="118">
        <v>1019</v>
      </c>
      <c r="T328" s="137" t="s">
        <v>131</v>
      </c>
      <c r="U328" s="117"/>
      <c r="V328" s="117"/>
      <c r="X328" s="85">
        <v>8.6</v>
      </c>
      <c r="Y328" s="85">
        <v>3.1</v>
      </c>
      <c r="AH328" s="89">
        <f t="shared" si="34"/>
        <v>8.780710489137393</v>
      </c>
      <c r="AI328" s="89">
        <f t="shared" si="35"/>
        <v>8.659035531865939</v>
      </c>
      <c r="AJ328" s="89">
        <f t="shared" si="36"/>
        <v>8.49923553186594</v>
      </c>
      <c r="AK328" s="89">
        <f t="shared" si="37"/>
        <v>4.633530817457395</v>
      </c>
    </row>
    <row r="329" spans="1:37" ht="11.25">
      <c r="A329" s="28">
        <v>40864</v>
      </c>
      <c r="B329" s="143">
        <v>10.1</v>
      </c>
      <c r="C329" s="39">
        <v>9.9</v>
      </c>
      <c r="D329" s="152">
        <v>13</v>
      </c>
      <c r="E329" s="131">
        <v>5.1</v>
      </c>
      <c r="F329" s="109">
        <f aca="true" t="shared" si="39" ref="F329:F373">AVERAGE(D329:E329)</f>
        <v>9.05</v>
      </c>
      <c r="G329" s="109">
        <f t="shared" si="38"/>
        <v>97.37569533467787</v>
      </c>
      <c r="H329" s="103">
        <f aca="true" t="shared" si="40" ref="H329:H373">AK329</f>
        <v>9.703371519295079</v>
      </c>
      <c r="I329" s="130">
        <v>5.2</v>
      </c>
      <c r="J329" s="118">
        <v>8</v>
      </c>
      <c r="K329" s="118" t="s">
        <v>484</v>
      </c>
      <c r="L329" s="208" t="s">
        <v>316</v>
      </c>
      <c r="M329" s="118">
        <v>2.7</v>
      </c>
      <c r="N329" s="152">
        <v>17</v>
      </c>
      <c r="O329" s="118" t="s">
        <v>212</v>
      </c>
      <c r="P329" s="152">
        <v>0</v>
      </c>
      <c r="Q329" s="118">
        <v>0</v>
      </c>
      <c r="R329" s="118"/>
      <c r="S329" s="118">
        <v>1018</v>
      </c>
      <c r="T329" s="137" t="s">
        <v>431</v>
      </c>
      <c r="U329" s="117"/>
      <c r="V329" s="117"/>
      <c r="X329" s="85">
        <v>8.4</v>
      </c>
      <c r="Y329" s="85">
        <v>2.9</v>
      </c>
      <c r="AH329" s="89">
        <f aca="true" t="shared" si="41" ref="AH329:AH373">6.107*EXP(17.38*(B329/(239+B329)))</f>
        <v>12.355786973925246</v>
      </c>
      <c r="AI329" s="89">
        <f aca="true" t="shared" si="42" ref="AI329:AI373">IF(W329&gt;=0,6.107*EXP(17.38*(C329/(239+C329))),6.107*EXP(22.44*(C329/(272.4+C329))))</f>
        <v>12.191333479931261</v>
      </c>
      <c r="AJ329" s="89">
        <f aca="true" t="shared" si="43" ref="AJ329:AJ373">IF(C329&gt;=0,AI329-(0.000799*1000*(B329-C329)),AI329-(0.00072*1000*(B329-C329)))</f>
        <v>12.031533479931262</v>
      </c>
      <c r="AK329" s="89">
        <f aca="true" t="shared" si="44" ref="AK329:AK373">239*LN(AJ329/6.107)/(17.38-LN(AJ329/6.107))</f>
        <v>9.703371519295079</v>
      </c>
    </row>
    <row r="330" spans="1:37" ht="11.25">
      <c r="A330" s="28">
        <v>40865</v>
      </c>
      <c r="B330" s="143">
        <v>11.4</v>
      </c>
      <c r="C330" s="39">
        <v>10.5</v>
      </c>
      <c r="D330" s="152">
        <v>13.7</v>
      </c>
      <c r="E330" s="131">
        <v>7.6</v>
      </c>
      <c r="F330" s="109">
        <f t="shared" si="39"/>
        <v>10.649999999999999</v>
      </c>
      <c r="G330" s="109">
        <f t="shared" si="38"/>
        <v>88.85431602824949</v>
      </c>
      <c r="H330" s="103">
        <f t="shared" si="40"/>
        <v>9.628859634213448</v>
      </c>
      <c r="I330" s="130">
        <v>5.6</v>
      </c>
      <c r="J330" s="118">
        <v>7</v>
      </c>
      <c r="K330" s="118" t="s">
        <v>484</v>
      </c>
      <c r="L330" s="118">
        <v>4</v>
      </c>
      <c r="M330" s="118">
        <v>5.6</v>
      </c>
      <c r="N330" s="152">
        <v>19.7</v>
      </c>
      <c r="O330" s="118" t="s">
        <v>487</v>
      </c>
      <c r="P330" s="152">
        <v>0</v>
      </c>
      <c r="Q330" s="118">
        <v>0</v>
      </c>
      <c r="R330" s="118"/>
      <c r="S330" s="118">
        <v>1016</v>
      </c>
      <c r="T330" s="137" t="s">
        <v>362</v>
      </c>
      <c r="U330" s="117"/>
      <c r="V330" s="117"/>
      <c r="X330" s="85">
        <v>8.5</v>
      </c>
      <c r="Y330" s="85">
        <v>2.9</v>
      </c>
      <c r="AH330" s="89">
        <f t="shared" si="41"/>
        <v>13.473134087977627</v>
      </c>
      <c r="AI330" s="89">
        <f t="shared" si="42"/>
        <v>12.690561141441451</v>
      </c>
      <c r="AJ330" s="89">
        <f t="shared" si="43"/>
        <v>11.97146114144145</v>
      </c>
      <c r="AK330" s="89">
        <f t="shared" si="44"/>
        <v>9.628859634213448</v>
      </c>
    </row>
    <row r="331" spans="1:37" ht="11.25">
      <c r="A331" s="28">
        <v>40866</v>
      </c>
      <c r="B331" s="143">
        <v>6.3</v>
      </c>
      <c r="C331" s="39">
        <v>5.8</v>
      </c>
      <c r="D331" s="152">
        <v>9</v>
      </c>
      <c r="E331" s="131">
        <v>6</v>
      </c>
      <c r="F331" s="109">
        <f t="shared" si="39"/>
        <v>7.5</v>
      </c>
      <c r="G331" s="109">
        <f t="shared" si="38"/>
        <v>92.414127951506</v>
      </c>
      <c r="H331" s="103">
        <f t="shared" si="40"/>
        <v>5.162497013037206</v>
      </c>
      <c r="I331" s="130">
        <v>2</v>
      </c>
      <c r="J331" s="118">
        <v>2</v>
      </c>
      <c r="K331" s="118" t="s">
        <v>483</v>
      </c>
      <c r="L331" s="118">
        <v>3</v>
      </c>
      <c r="M331" s="118">
        <v>2.1</v>
      </c>
      <c r="N331" s="152">
        <v>13.5</v>
      </c>
      <c r="O331" s="118" t="s">
        <v>484</v>
      </c>
      <c r="P331" s="152">
        <v>0.2</v>
      </c>
      <c r="Q331" s="118">
        <v>0</v>
      </c>
      <c r="R331" s="118"/>
      <c r="S331" s="118">
        <v>1016</v>
      </c>
      <c r="T331" s="137" t="s">
        <v>64</v>
      </c>
      <c r="U331" s="117"/>
      <c r="V331" s="117"/>
      <c r="X331" s="85">
        <v>8.6</v>
      </c>
      <c r="Y331" s="85">
        <v>3.1</v>
      </c>
      <c r="AH331" s="89">
        <f t="shared" si="41"/>
        <v>9.542956730326413</v>
      </c>
      <c r="AI331" s="89">
        <f t="shared" si="42"/>
        <v>9.218540243120705</v>
      </c>
      <c r="AJ331" s="89">
        <f t="shared" si="43"/>
        <v>8.819040243120705</v>
      </c>
      <c r="AK331" s="89">
        <f t="shared" si="44"/>
        <v>5.162497013037206</v>
      </c>
    </row>
    <row r="332" spans="1:37" ht="11.25">
      <c r="A332" s="28">
        <v>40867</v>
      </c>
      <c r="B332" s="143">
        <v>5.1</v>
      </c>
      <c r="C332" s="39">
        <v>5</v>
      </c>
      <c r="D332" s="152">
        <v>8.8</v>
      </c>
      <c r="E332" s="131">
        <v>2.7</v>
      </c>
      <c r="F332" s="109">
        <f t="shared" si="39"/>
        <v>5.75</v>
      </c>
      <c r="G332" s="109">
        <f t="shared" si="38"/>
        <v>98.39506409009357</v>
      </c>
      <c r="H332" s="103">
        <f t="shared" si="40"/>
        <v>4.868131657092514</v>
      </c>
      <c r="I332" s="130">
        <v>0.1</v>
      </c>
      <c r="J332" s="118">
        <v>8</v>
      </c>
      <c r="K332" s="118" t="s">
        <v>484</v>
      </c>
      <c r="L332" s="208" t="s">
        <v>316</v>
      </c>
      <c r="M332" s="118">
        <v>0.1</v>
      </c>
      <c r="N332" s="152">
        <v>8.3</v>
      </c>
      <c r="O332" s="118" t="s">
        <v>507</v>
      </c>
      <c r="P332" s="152">
        <v>0</v>
      </c>
      <c r="Q332" s="118">
        <v>0</v>
      </c>
      <c r="R332" s="118"/>
      <c r="S332" s="118">
        <v>1020</v>
      </c>
      <c r="T332" s="137" t="s">
        <v>252</v>
      </c>
      <c r="U332" s="117"/>
      <c r="V332" s="117"/>
      <c r="X332" s="85">
        <v>8.5</v>
      </c>
      <c r="Y332" s="85">
        <v>3.2</v>
      </c>
      <c r="AH332" s="89">
        <f t="shared" si="41"/>
        <v>8.780710489137393</v>
      </c>
      <c r="AI332" s="89">
        <f t="shared" si="42"/>
        <v>8.719685713352307</v>
      </c>
      <c r="AJ332" s="89">
        <f t="shared" si="43"/>
        <v>8.639785713352307</v>
      </c>
      <c r="AK332" s="89">
        <f t="shared" si="44"/>
        <v>4.868131657092514</v>
      </c>
    </row>
    <row r="333" spans="1:37" ht="11.25">
      <c r="A333" s="28">
        <v>40868</v>
      </c>
      <c r="B333" s="143">
        <v>7</v>
      </c>
      <c r="C333" s="39">
        <v>6.9</v>
      </c>
      <c r="D333" s="152">
        <v>9.2</v>
      </c>
      <c r="E333" s="131">
        <v>5.1</v>
      </c>
      <c r="F333" s="109">
        <f t="shared" si="39"/>
        <v>7.1499999999999995</v>
      </c>
      <c r="G333" s="109">
        <f t="shared" si="38"/>
        <v>98.51779336269229</v>
      </c>
      <c r="H333" s="103">
        <f t="shared" si="40"/>
        <v>6.782636802682682</v>
      </c>
      <c r="I333" s="130">
        <v>5.9</v>
      </c>
      <c r="J333" s="118">
        <v>8</v>
      </c>
      <c r="K333" s="118" t="s">
        <v>507</v>
      </c>
      <c r="L333" s="208" t="s">
        <v>287</v>
      </c>
      <c r="M333" s="118">
        <v>2.2</v>
      </c>
      <c r="N333" s="152">
        <v>10.6</v>
      </c>
      <c r="O333" s="118" t="s">
        <v>483</v>
      </c>
      <c r="P333" s="152">
        <v>2.6</v>
      </c>
      <c r="Q333" s="118">
        <v>0</v>
      </c>
      <c r="R333" s="118"/>
      <c r="S333" s="118">
        <v>1015</v>
      </c>
      <c r="T333" s="137" t="s">
        <v>463</v>
      </c>
      <c r="U333" s="117"/>
      <c r="V333" s="117"/>
      <c r="X333" s="85">
        <v>8.3</v>
      </c>
      <c r="Y333" s="85">
        <v>3</v>
      </c>
      <c r="AH333" s="89">
        <f t="shared" si="41"/>
        <v>10.014043920115377</v>
      </c>
      <c r="AI333" s="89">
        <f t="shared" si="42"/>
        <v>9.945515096468517</v>
      </c>
      <c r="AJ333" s="89">
        <f t="shared" si="43"/>
        <v>9.865615096468517</v>
      </c>
      <c r="AK333" s="89">
        <f t="shared" si="44"/>
        <v>6.782636802682682</v>
      </c>
    </row>
    <row r="334" spans="1:37" ht="11.25">
      <c r="A334" s="28">
        <v>40869</v>
      </c>
      <c r="B334" s="143">
        <v>9.2</v>
      </c>
      <c r="C334" s="39">
        <v>9.1</v>
      </c>
      <c r="D334" s="152">
        <v>11</v>
      </c>
      <c r="E334" s="131">
        <v>7</v>
      </c>
      <c r="F334" s="109">
        <f t="shared" si="39"/>
        <v>9</v>
      </c>
      <c r="G334" s="109">
        <f t="shared" si="38"/>
        <v>98.64074410439206</v>
      </c>
      <c r="H334" s="103">
        <f t="shared" si="40"/>
        <v>8.997198788229348</v>
      </c>
      <c r="I334" s="130">
        <v>8.6</v>
      </c>
      <c r="J334" s="118">
        <v>8</v>
      </c>
      <c r="K334" s="118" t="s">
        <v>404</v>
      </c>
      <c r="L334" s="208" t="s">
        <v>316</v>
      </c>
      <c r="M334" s="118">
        <v>0.3</v>
      </c>
      <c r="N334" s="152">
        <v>9.7</v>
      </c>
      <c r="O334" s="118" t="s">
        <v>396</v>
      </c>
      <c r="P334" s="152">
        <v>0</v>
      </c>
      <c r="Q334" s="118">
        <v>0</v>
      </c>
      <c r="R334" s="118"/>
      <c r="S334" s="118">
        <v>1017</v>
      </c>
      <c r="T334" s="137" t="s">
        <v>16</v>
      </c>
      <c r="U334" s="117"/>
      <c r="V334" s="117"/>
      <c r="X334" s="85">
        <v>8.5</v>
      </c>
      <c r="Y334" s="85">
        <v>3</v>
      </c>
      <c r="AH334" s="89">
        <f t="shared" si="41"/>
        <v>11.630815163633265</v>
      </c>
      <c r="AI334" s="89">
        <f t="shared" si="42"/>
        <v>11.552622622814317</v>
      </c>
      <c r="AJ334" s="89">
        <f t="shared" si="43"/>
        <v>11.472722622814317</v>
      </c>
      <c r="AK334" s="89">
        <f t="shared" si="44"/>
        <v>8.997198788229348</v>
      </c>
    </row>
    <row r="335" spans="1:37" ht="11.25">
      <c r="A335" s="28">
        <v>40870</v>
      </c>
      <c r="B335" s="143">
        <v>3</v>
      </c>
      <c r="C335" s="39">
        <v>2.9</v>
      </c>
      <c r="D335" s="152">
        <v>11.1</v>
      </c>
      <c r="E335" s="131">
        <v>0.1</v>
      </c>
      <c r="F335" s="109">
        <f t="shared" si="39"/>
        <v>5.6</v>
      </c>
      <c r="G335" s="109">
        <f t="shared" si="38"/>
        <v>98.23819295635084</v>
      </c>
      <c r="H335" s="103">
        <f t="shared" si="40"/>
        <v>2.749650925322128</v>
      </c>
      <c r="I335" s="130">
        <v>-2.5</v>
      </c>
      <c r="J335" s="118">
        <v>6</v>
      </c>
      <c r="K335" s="118" t="s">
        <v>484</v>
      </c>
      <c r="L335" s="118">
        <v>1</v>
      </c>
      <c r="M335" s="118">
        <v>0.8</v>
      </c>
      <c r="N335" s="152">
        <v>13.5</v>
      </c>
      <c r="O335" s="118" t="s">
        <v>485</v>
      </c>
      <c r="P335" s="152">
        <v>0</v>
      </c>
      <c r="Q335" s="118">
        <v>0</v>
      </c>
      <c r="R335" s="118"/>
      <c r="S335" s="118">
        <v>1025</v>
      </c>
      <c r="T335" s="137" t="s">
        <v>3</v>
      </c>
      <c r="U335" s="117"/>
      <c r="V335" s="117"/>
      <c r="X335" s="85">
        <v>8.7</v>
      </c>
      <c r="Y335" s="85">
        <v>3.1</v>
      </c>
      <c r="AH335" s="89">
        <f t="shared" si="41"/>
        <v>7.575279131016056</v>
      </c>
      <c r="AI335" s="89">
        <f t="shared" si="42"/>
        <v>7.52171732970973</v>
      </c>
      <c r="AJ335" s="89">
        <f t="shared" si="43"/>
        <v>7.44181732970973</v>
      </c>
      <c r="AK335" s="89">
        <f t="shared" si="44"/>
        <v>2.749650925322128</v>
      </c>
    </row>
    <row r="336" spans="1:37" ht="11.25">
      <c r="A336" s="28">
        <v>40871</v>
      </c>
      <c r="B336" s="143">
        <v>9.1</v>
      </c>
      <c r="C336" s="39">
        <v>8.8</v>
      </c>
      <c r="D336" s="152">
        <v>12.6</v>
      </c>
      <c r="E336" s="131">
        <v>3</v>
      </c>
      <c r="F336" s="109">
        <f t="shared" si="39"/>
        <v>7.8</v>
      </c>
      <c r="G336" s="109">
        <f t="shared" si="38"/>
        <v>95.91861093551317</v>
      </c>
      <c r="H336" s="103">
        <f t="shared" si="40"/>
        <v>8.484041537613495</v>
      </c>
      <c r="I336" s="130">
        <v>7.3</v>
      </c>
      <c r="J336" s="118">
        <v>3</v>
      </c>
      <c r="K336" s="118" t="s">
        <v>486</v>
      </c>
      <c r="L336" s="118">
        <v>3</v>
      </c>
      <c r="M336" s="118">
        <v>4.8</v>
      </c>
      <c r="N336" s="152">
        <v>22.5</v>
      </c>
      <c r="O336" s="118" t="s">
        <v>485</v>
      </c>
      <c r="P336" s="152">
        <v>1.8</v>
      </c>
      <c r="Q336" s="118">
        <v>0</v>
      </c>
      <c r="R336" s="118"/>
      <c r="S336" s="118">
        <v>1026</v>
      </c>
      <c r="T336" s="137" t="s">
        <v>4</v>
      </c>
      <c r="U336" s="117"/>
      <c r="V336" s="117"/>
      <c r="X336" s="85">
        <v>8.7</v>
      </c>
      <c r="Y336" s="85">
        <v>3.1</v>
      </c>
      <c r="AH336" s="89">
        <f t="shared" si="41"/>
        <v>11.552622622814317</v>
      </c>
      <c r="AI336" s="89">
        <f t="shared" si="42"/>
        <v>11.32081514642534</v>
      </c>
      <c r="AJ336" s="89">
        <f t="shared" si="43"/>
        <v>11.081115146425342</v>
      </c>
      <c r="AK336" s="89">
        <f t="shared" si="44"/>
        <v>8.484041537613495</v>
      </c>
    </row>
    <row r="337" spans="1:37" ht="11.25">
      <c r="A337" s="28">
        <v>40872</v>
      </c>
      <c r="B337" s="143">
        <v>6.5</v>
      </c>
      <c r="C337" s="39">
        <v>6</v>
      </c>
      <c r="D337" s="152">
        <v>9.9</v>
      </c>
      <c r="E337" s="131">
        <v>6.3</v>
      </c>
      <c r="F337" s="109">
        <f t="shared" si="39"/>
        <v>8.1</v>
      </c>
      <c r="G337" s="109">
        <f t="shared" si="38"/>
        <v>92.47693003632446</v>
      </c>
      <c r="H337" s="103">
        <f t="shared" si="40"/>
        <v>5.3704117703691105</v>
      </c>
      <c r="I337" s="130">
        <v>1.9</v>
      </c>
      <c r="J337" s="118">
        <v>1</v>
      </c>
      <c r="K337" s="118" t="s">
        <v>485</v>
      </c>
      <c r="L337" s="118">
        <v>3</v>
      </c>
      <c r="M337" s="118">
        <v>4.6</v>
      </c>
      <c r="N337" s="152">
        <v>23.9</v>
      </c>
      <c r="O337" s="118" t="s">
        <v>487</v>
      </c>
      <c r="P337" s="152">
        <v>0</v>
      </c>
      <c r="Q337" s="118">
        <v>0</v>
      </c>
      <c r="R337" s="118"/>
      <c r="S337" s="118">
        <v>1022</v>
      </c>
      <c r="T337" s="137" t="s">
        <v>157</v>
      </c>
      <c r="U337" s="117"/>
      <c r="V337" s="117"/>
      <c r="X337" s="85">
        <v>8.5</v>
      </c>
      <c r="Y337" s="85">
        <v>3.1</v>
      </c>
      <c r="AH337" s="89">
        <f t="shared" si="41"/>
        <v>9.67551615678414</v>
      </c>
      <c r="AI337" s="89">
        <f t="shared" si="42"/>
        <v>9.347120306962537</v>
      </c>
      <c r="AJ337" s="89">
        <f t="shared" si="43"/>
        <v>8.947620306962538</v>
      </c>
      <c r="AK337" s="89">
        <f t="shared" si="44"/>
        <v>5.3704117703691105</v>
      </c>
    </row>
    <row r="338" spans="1:37" ht="11.25">
      <c r="A338" s="28">
        <v>40873</v>
      </c>
      <c r="B338" s="143">
        <v>9.1</v>
      </c>
      <c r="C338" s="39">
        <v>8.2</v>
      </c>
      <c r="D338" s="152">
        <v>13.4</v>
      </c>
      <c r="E338" s="131">
        <v>3.7</v>
      </c>
      <c r="F338" s="109">
        <f t="shared" si="39"/>
        <v>8.55</v>
      </c>
      <c r="G338" s="109">
        <f t="shared" si="38"/>
        <v>87.86192297832784</v>
      </c>
      <c r="H338" s="103">
        <f t="shared" si="40"/>
        <v>7.197132084377759</v>
      </c>
      <c r="I338" s="130">
        <v>-0.4</v>
      </c>
      <c r="J338" s="118">
        <v>7</v>
      </c>
      <c r="K338" s="118" t="s">
        <v>485</v>
      </c>
      <c r="L338" s="118">
        <v>4</v>
      </c>
      <c r="M338" s="118">
        <v>5.7</v>
      </c>
      <c r="N338" s="152">
        <v>29.8</v>
      </c>
      <c r="O338" s="118" t="s">
        <v>492</v>
      </c>
      <c r="P338" s="152">
        <v>1.6</v>
      </c>
      <c r="Q338" s="118">
        <v>0</v>
      </c>
      <c r="R338" s="118"/>
      <c r="S338" s="118">
        <v>1024</v>
      </c>
      <c r="T338" s="137" t="s">
        <v>33</v>
      </c>
      <c r="U338" s="117"/>
      <c r="V338" s="117"/>
      <c r="X338" s="85">
        <v>8.2</v>
      </c>
      <c r="Y338" s="85">
        <v>2.9</v>
      </c>
      <c r="AH338" s="89">
        <f t="shared" si="41"/>
        <v>11.552622622814317</v>
      </c>
      <c r="AI338" s="89">
        <f t="shared" si="42"/>
        <v>10.869456390833992</v>
      </c>
      <c r="AJ338" s="89">
        <f t="shared" si="43"/>
        <v>10.150356390833991</v>
      </c>
      <c r="AK338" s="89">
        <f t="shared" si="44"/>
        <v>7.197132084377759</v>
      </c>
    </row>
    <row r="339" spans="1:37" ht="11.25">
      <c r="A339" s="28">
        <v>40874</v>
      </c>
      <c r="B339" s="143">
        <v>10</v>
      </c>
      <c r="C339" s="39">
        <v>8.1</v>
      </c>
      <c r="D339" s="152">
        <v>10</v>
      </c>
      <c r="E339" s="131">
        <v>9.1</v>
      </c>
      <c r="F339" s="109">
        <f t="shared" si="39"/>
        <v>9.55</v>
      </c>
      <c r="G339" s="109">
        <f t="shared" si="38"/>
        <v>75.59237037488163</v>
      </c>
      <c r="H339" s="103">
        <f t="shared" si="40"/>
        <v>5.892311047120176</v>
      </c>
      <c r="I339" s="130">
        <v>7.4</v>
      </c>
      <c r="J339" s="118">
        <v>6</v>
      </c>
      <c r="K339" s="118" t="s">
        <v>486</v>
      </c>
      <c r="L339" s="118">
        <v>6</v>
      </c>
      <c r="M339" s="118">
        <v>7.8</v>
      </c>
      <c r="N339" s="152">
        <v>31.9</v>
      </c>
      <c r="O339" s="118" t="s">
        <v>487</v>
      </c>
      <c r="P339" s="152">
        <v>0</v>
      </c>
      <c r="Q339" s="118">
        <v>0</v>
      </c>
      <c r="R339" s="118"/>
      <c r="S339" s="118">
        <v>1015</v>
      </c>
      <c r="T339" s="137" t="s">
        <v>219</v>
      </c>
      <c r="U339" s="117"/>
      <c r="V339" s="117"/>
      <c r="X339" s="85">
        <v>8.2</v>
      </c>
      <c r="Y339" s="85">
        <v>2.6</v>
      </c>
      <c r="AH339" s="89">
        <f t="shared" si="41"/>
        <v>12.273317807277772</v>
      </c>
      <c r="AI339" s="89">
        <f t="shared" si="42"/>
        <v>10.795791854163713</v>
      </c>
      <c r="AJ339" s="89">
        <f t="shared" si="43"/>
        <v>9.277691854163713</v>
      </c>
      <c r="AK339" s="89">
        <f t="shared" si="44"/>
        <v>5.892311047120176</v>
      </c>
    </row>
    <row r="340" spans="1:37" ht="11.25">
      <c r="A340" s="28">
        <v>40875</v>
      </c>
      <c r="B340" s="143">
        <v>3.5</v>
      </c>
      <c r="C340" s="39">
        <v>2.7</v>
      </c>
      <c r="D340" s="152">
        <v>13</v>
      </c>
      <c r="E340" s="131">
        <v>-0.2</v>
      </c>
      <c r="F340" s="109">
        <f t="shared" si="39"/>
        <v>6.4</v>
      </c>
      <c r="G340" s="109">
        <f t="shared" si="38"/>
        <v>86.34359716728034</v>
      </c>
      <c r="H340" s="103">
        <f t="shared" si="40"/>
        <v>1.4388957380870435</v>
      </c>
      <c r="I340" s="130">
        <v>-2.5</v>
      </c>
      <c r="J340" s="118">
        <v>8</v>
      </c>
      <c r="K340" s="118" t="s">
        <v>484</v>
      </c>
      <c r="L340" s="118">
        <v>3</v>
      </c>
      <c r="M340" s="118">
        <v>3.5</v>
      </c>
      <c r="N340" s="152">
        <v>16.7</v>
      </c>
      <c r="O340" s="118" t="s">
        <v>484</v>
      </c>
      <c r="P340" s="152">
        <v>0</v>
      </c>
      <c r="Q340" s="118">
        <v>0</v>
      </c>
      <c r="R340" s="118"/>
      <c r="S340" s="118">
        <v>1024</v>
      </c>
      <c r="T340" s="137" t="s">
        <v>24</v>
      </c>
      <c r="U340" s="117"/>
      <c r="V340" s="117"/>
      <c r="X340" s="85">
        <v>8.1</v>
      </c>
      <c r="Y340" s="85">
        <v>2.7</v>
      </c>
      <c r="AH340" s="89">
        <f t="shared" si="41"/>
        <v>7.848174955865539</v>
      </c>
      <c r="AI340" s="89">
        <f t="shared" si="42"/>
        <v>7.415596568875922</v>
      </c>
      <c r="AJ340" s="89">
        <f t="shared" si="43"/>
        <v>6.7763965688759225</v>
      </c>
      <c r="AK340" s="89">
        <f t="shared" si="44"/>
        <v>1.4388957380870435</v>
      </c>
    </row>
    <row r="341" spans="1:37" ht="11.25">
      <c r="A341" s="28">
        <v>40876</v>
      </c>
      <c r="B341" s="143">
        <v>11.5</v>
      </c>
      <c r="C341" s="39">
        <v>9.6</v>
      </c>
      <c r="D341" s="152">
        <v>13.4</v>
      </c>
      <c r="E341" s="131">
        <v>3.5</v>
      </c>
      <c r="F341" s="109">
        <f t="shared" si="39"/>
        <v>8.45</v>
      </c>
      <c r="G341" s="109">
        <f t="shared" si="38"/>
        <v>76.90357839421948</v>
      </c>
      <c r="H341" s="103">
        <f t="shared" si="40"/>
        <v>7.594580357835966</v>
      </c>
      <c r="I341" s="130">
        <v>6.5</v>
      </c>
      <c r="J341" s="118">
        <v>8</v>
      </c>
      <c r="K341" s="118" t="s">
        <v>137</v>
      </c>
      <c r="L341" s="208" t="s">
        <v>136</v>
      </c>
      <c r="M341" s="118">
        <v>8.6</v>
      </c>
      <c r="N341" s="152">
        <v>35.5</v>
      </c>
      <c r="O341" s="118" t="s">
        <v>487</v>
      </c>
      <c r="P341" s="152">
        <v>1.1</v>
      </c>
      <c r="Q341" s="118">
        <v>0</v>
      </c>
      <c r="R341" s="118"/>
      <c r="S341" s="118">
        <v>1004</v>
      </c>
      <c r="T341" s="137" t="s">
        <v>159</v>
      </c>
      <c r="U341" s="117"/>
      <c r="V341" s="117"/>
      <c r="X341" s="85">
        <v>8</v>
      </c>
      <c r="Y341" s="85">
        <v>2.7</v>
      </c>
      <c r="AH341" s="89">
        <f t="shared" si="41"/>
        <v>13.56265263970658</v>
      </c>
      <c r="AI341" s="89">
        <f t="shared" si="42"/>
        <v>11.948265205112428</v>
      </c>
      <c r="AJ341" s="89">
        <f t="shared" si="43"/>
        <v>10.430165205112427</v>
      </c>
      <c r="AK341" s="89">
        <f t="shared" si="44"/>
        <v>7.594580357835966</v>
      </c>
    </row>
    <row r="342" spans="1:37" ht="12" thickBot="1">
      <c r="A342" s="162">
        <v>40877</v>
      </c>
      <c r="B342" s="217">
        <v>5.5</v>
      </c>
      <c r="C342" s="218">
        <v>5.1</v>
      </c>
      <c r="D342" s="171">
        <v>10.3</v>
      </c>
      <c r="E342" s="219">
        <v>3.7</v>
      </c>
      <c r="F342" s="166">
        <f t="shared" si="39"/>
        <v>7</v>
      </c>
      <c r="G342" s="166">
        <f t="shared" si="38"/>
        <v>93.71458327254348</v>
      </c>
      <c r="H342" s="167">
        <f t="shared" si="40"/>
        <v>4.569303719592653</v>
      </c>
      <c r="I342" s="220">
        <v>1.9</v>
      </c>
      <c r="J342" s="169">
        <v>0</v>
      </c>
      <c r="K342" s="169" t="s">
        <v>486</v>
      </c>
      <c r="L342" s="279" t="s">
        <v>331</v>
      </c>
      <c r="M342" s="169">
        <v>5.8</v>
      </c>
      <c r="N342" s="171">
        <v>21</v>
      </c>
      <c r="O342" s="169" t="s">
        <v>486</v>
      </c>
      <c r="P342" s="171">
        <v>4.8</v>
      </c>
      <c r="Q342" s="169">
        <v>0</v>
      </c>
      <c r="R342" s="169"/>
      <c r="S342" s="169">
        <v>1019</v>
      </c>
      <c r="T342" s="174" t="s">
        <v>391</v>
      </c>
      <c r="U342" s="170"/>
      <c r="V342" s="170"/>
      <c r="X342" s="85">
        <v>7.9</v>
      </c>
      <c r="Y342" s="85">
        <v>2.5</v>
      </c>
      <c r="AH342" s="89">
        <f t="shared" si="41"/>
        <v>9.028595330281249</v>
      </c>
      <c r="AI342" s="89">
        <f t="shared" si="42"/>
        <v>8.780710489137393</v>
      </c>
      <c r="AJ342" s="89">
        <f t="shared" si="43"/>
        <v>8.461110489137393</v>
      </c>
      <c r="AK342" s="89">
        <f t="shared" si="44"/>
        <v>4.569303719592653</v>
      </c>
    </row>
    <row r="343" spans="1:37" s="252" customFormat="1" ht="12" thickBot="1">
      <c r="A343" s="243">
        <v>40878</v>
      </c>
      <c r="B343" s="244">
        <v>4.9</v>
      </c>
      <c r="C343" s="245">
        <v>4.4</v>
      </c>
      <c r="D343" s="246">
        <v>8.1</v>
      </c>
      <c r="E343" s="247">
        <v>4.9</v>
      </c>
      <c r="F343" s="229">
        <f t="shared" si="39"/>
        <v>6.5</v>
      </c>
      <c r="G343" s="229">
        <f t="shared" si="38"/>
        <v>91.94828560357567</v>
      </c>
      <c r="H343" s="230">
        <f t="shared" si="40"/>
        <v>3.703728888774188</v>
      </c>
      <c r="I343" s="248">
        <v>1.9</v>
      </c>
      <c r="J343" s="249">
        <v>5</v>
      </c>
      <c r="K343" s="249" t="s">
        <v>485</v>
      </c>
      <c r="L343" s="249">
        <v>3</v>
      </c>
      <c r="M343" s="249">
        <v>1.8</v>
      </c>
      <c r="N343" s="246">
        <v>24.5</v>
      </c>
      <c r="O343" s="249" t="s">
        <v>484</v>
      </c>
      <c r="P343" s="246">
        <v>0</v>
      </c>
      <c r="Q343" s="249">
        <v>0</v>
      </c>
      <c r="R343" s="249"/>
      <c r="S343" s="249">
        <v>1006</v>
      </c>
      <c r="T343" s="251" t="s">
        <v>317</v>
      </c>
      <c r="U343" s="250"/>
      <c r="V343" s="250"/>
      <c r="X343" s="313">
        <v>8</v>
      </c>
      <c r="Y343" s="314">
        <v>3</v>
      </c>
      <c r="AH343" s="252">
        <f t="shared" si="41"/>
        <v>8.659035531865939</v>
      </c>
      <c r="AI343" s="252">
        <f t="shared" si="42"/>
        <v>8.36133472135519</v>
      </c>
      <c r="AJ343" s="252">
        <f t="shared" si="43"/>
        <v>7.96183472135519</v>
      </c>
      <c r="AK343" s="252">
        <f t="shared" si="44"/>
        <v>3.703728888774188</v>
      </c>
    </row>
    <row r="344" spans="1:37" ht="11.25">
      <c r="A344" s="175">
        <v>40879</v>
      </c>
      <c r="B344" s="176">
        <v>-1</v>
      </c>
      <c r="C344" s="177">
        <v>-1.2</v>
      </c>
      <c r="D344" s="181">
        <v>10.8</v>
      </c>
      <c r="E344" s="178">
        <v>-1.3</v>
      </c>
      <c r="F344" s="109">
        <f t="shared" si="39"/>
        <v>4.75</v>
      </c>
      <c r="G344" s="109">
        <f t="shared" si="38"/>
        <v>96.00626382126447</v>
      </c>
      <c r="H344" s="103">
        <f t="shared" si="40"/>
        <v>-1.5544887988482818</v>
      </c>
      <c r="I344" s="179">
        <v>-4</v>
      </c>
      <c r="J344" s="180">
        <v>0</v>
      </c>
      <c r="K344" s="180" t="s">
        <v>484</v>
      </c>
      <c r="L344" s="180">
        <v>1</v>
      </c>
      <c r="M344" s="180">
        <v>2.5</v>
      </c>
      <c r="N344" s="181">
        <v>20.3</v>
      </c>
      <c r="O344" s="180" t="s">
        <v>486</v>
      </c>
      <c r="P344" s="181">
        <v>0.9</v>
      </c>
      <c r="Q344" s="180">
        <v>0</v>
      </c>
      <c r="R344" s="180"/>
      <c r="S344" s="180">
        <v>1013</v>
      </c>
      <c r="T344" s="224" t="s">
        <v>271</v>
      </c>
      <c r="U344" s="223"/>
      <c r="V344" s="223"/>
      <c r="X344" s="87">
        <v>7.9</v>
      </c>
      <c r="Y344" s="88">
        <v>2.5</v>
      </c>
      <c r="AH344" s="89">
        <f t="shared" si="41"/>
        <v>5.676929151302562</v>
      </c>
      <c r="AI344" s="89">
        <f t="shared" si="42"/>
        <v>5.594207577945808</v>
      </c>
      <c r="AJ344" s="89">
        <f t="shared" si="43"/>
        <v>5.4502075779458075</v>
      </c>
      <c r="AK344" s="89">
        <f t="shared" si="44"/>
        <v>-1.5544887988482818</v>
      </c>
    </row>
    <row r="345" spans="1:37" ht="11.25">
      <c r="A345" s="28">
        <v>40880</v>
      </c>
      <c r="B345" s="143">
        <v>7.4</v>
      </c>
      <c r="C345" s="39">
        <v>6.1</v>
      </c>
      <c r="D345" s="152">
        <v>10</v>
      </c>
      <c r="E345" s="131">
        <v>-1</v>
      </c>
      <c r="F345" s="109">
        <f t="shared" si="39"/>
        <v>4.5</v>
      </c>
      <c r="G345" s="109">
        <f t="shared" si="38"/>
        <v>81.35469139396598</v>
      </c>
      <c r="H345" s="103">
        <f t="shared" si="40"/>
        <v>4.420399623581122</v>
      </c>
      <c r="I345" s="130">
        <v>4.3</v>
      </c>
      <c r="J345" s="118">
        <v>4</v>
      </c>
      <c r="K345" s="118" t="s">
        <v>137</v>
      </c>
      <c r="L345" s="118">
        <v>3</v>
      </c>
      <c r="M345" s="118">
        <v>6.7</v>
      </c>
      <c r="N345" s="152">
        <v>26.6</v>
      </c>
      <c r="O345" s="118" t="s">
        <v>486</v>
      </c>
      <c r="P345" s="152">
        <v>0</v>
      </c>
      <c r="Q345" s="118">
        <v>0</v>
      </c>
      <c r="R345" s="118"/>
      <c r="S345" s="118">
        <v>1000</v>
      </c>
      <c r="T345" s="137" t="s">
        <v>169</v>
      </c>
      <c r="U345" s="117"/>
      <c r="V345" s="117"/>
      <c r="X345" s="87">
        <v>8</v>
      </c>
      <c r="Y345" s="88">
        <v>2.8</v>
      </c>
      <c r="AH345" s="89">
        <f t="shared" si="41"/>
        <v>10.29234011027384</v>
      </c>
      <c r="AI345" s="89">
        <f t="shared" si="42"/>
        <v>9.41200153393066</v>
      </c>
      <c r="AJ345" s="89">
        <f t="shared" si="43"/>
        <v>8.37330153393066</v>
      </c>
      <c r="AK345" s="89">
        <f t="shared" si="44"/>
        <v>4.420399623581122</v>
      </c>
    </row>
    <row r="346" spans="1:37" ht="11.25">
      <c r="A346" s="28">
        <v>40881</v>
      </c>
      <c r="B346" s="143">
        <v>6</v>
      </c>
      <c r="C346" s="39">
        <v>4.1</v>
      </c>
      <c r="D346" s="152">
        <v>8.1</v>
      </c>
      <c r="E346" s="131">
        <v>5.4</v>
      </c>
      <c r="F346" s="109">
        <f t="shared" si="39"/>
        <v>6.75</v>
      </c>
      <c r="G346" s="109">
        <f t="shared" si="38"/>
        <v>71.34800958021877</v>
      </c>
      <c r="H346" s="103">
        <f t="shared" si="40"/>
        <v>1.2167283302779743</v>
      </c>
      <c r="I346" s="130">
        <v>1.3</v>
      </c>
      <c r="J346" s="118">
        <v>5</v>
      </c>
      <c r="K346" s="118" t="s">
        <v>492</v>
      </c>
      <c r="L346" s="118">
        <v>3</v>
      </c>
      <c r="M346" s="118">
        <v>5.3</v>
      </c>
      <c r="N346" s="152">
        <v>22.4</v>
      </c>
      <c r="O346" s="118" t="s">
        <v>487</v>
      </c>
      <c r="P346" s="152">
        <v>1.8</v>
      </c>
      <c r="Q346" s="118">
        <v>0</v>
      </c>
      <c r="R346" s="118"/>
      <c r="S346" s="118">
        <v>1000</v>
      </c>
      <c r="T346" s="137" t="s">
        <v>434</v>
      </c>
      <c r="U346" s="117"/>
      <c r="V346" s="117"/>
      <c r="X346" s="87">
        <v>7.8</v>
      </c>
      <c r="Y346" s="88">
        <v>2.8</v>
      </c>
      <c r="AH346" s="89">
        <f t="shared" si="41"/>
        <v>9.347120306962537</v>
      </c>
      <c r="AI346" s="89">
        <f t="shared" si="42"/>
        <v>8.187084292086206</v>
      </c>
      <c r="AJ346" s="89">
        <f t="shared" si="43"/>
        <v>6.668984292086206</v>
      </c>
      <c r="AK346" s="89">
        <f t="shared" si="44"/>
        <v>1.2167283302779743</v>
      </c>
    </row>
    <row r="347" spans="1:37" ht="11.25">
      <c r="A347" s="28">
        <v>40882</v>
      </c>
      <c r="B347" s="143">
        <v>2.3</v>
      </c>
      <c r="C347" s="39">
        <v>1.5</v>
      </c>
      <c r="D347" s="152">
        <v>5.9</v>
      </c>
      <c r="E347" s="131">
        <v>-0.1</v>
      </c>
      <c r="F347" s="109">
        <f t="shared" si="39"/>
        <v>2.9000000000000004</v>
      </c>
      <c r="G347" s="109">
        <f t="shared" si="38"/>
        <v>85.56591163497276</v>
      </c>
      <c r="H347" s="103">
        <f t="shared" si="40"/>
        <v>0.13453439477073864</v>
      </c>
      <c r="I347" s="130">
        <v>-2.5</v>
      </c>
      <c r="J347" s="118">
        <v>3</v>
      </c>
      <c r="K347" s="118" t="s">
        <v>486</v>
      </c>
      <c r="L347" s="118">
        <v>4</v>
      </c>
      <c r="M347" s="118">
        <v>3.3</v>
      </c>
      <c r="N347" s="152">
        <v>24.5</v>
      </c>
      <c r="O347" s="118" t="s">
        <v>492</v>
      </c>
      <c r="P347" s="152">
        <v>0.2</v>
      </c>
      <c r="Q347" s="118">
        <v>0</v>
      </c>
      <c r="R347" s="315" t="s">
        <v>356</v>
      </c>
      <c r="S347" s="118">
        <v>1003</v>
      </c>
      <c r="T347" s="137" t="s">
        <v>32</v>
      </c>
      <c r="U347" s="117"/>
      <c r="V347" s="117"/>
      <c r="X347" s="87">
        <v>7.8</v>
      </c>
      <c r="Y347" s="88">
        <v>2.6</v>
      </c>
      <c r="AH347" s="89">
        <f t="shared" si="41"/>
        <v>7.207316258744711</v>
      </c>
      <c r="AI347" s="89">
        <f t="shared" si="42"/>
        <v>6.8062058612105245</v>
      </c>
      <c r="AJ347" s="89">
        <f t="shared" si="43"/>
        <v>6.167005861210525</v>
      </c>
      <c r="AK347" s="89">
        <f t="shared" si="44"/>
        <v>0.13453439477073864</v>
      </c>
    </row>
    <row r="348" spans="1:37" ht="11.25">
      <c r="A348" s="28">
        <v>40883</v>
      </c>
      <c r="B348" s="143">
        <v>1.5</v>
      </c>
      <c r="C348" s="39">
        <v>1.1</v>
      </c>
      <c r="D348" s="152">
        <v>6.7</v>
      </c>
      <c r="E348" s="131">
        <v>-0.3</v>
      </c>
      <c r="F348" s="109">
        <f t="shared" si="39"/>
        <v>3.2</v>
      </c>
      <c r="G348" s="109">
        <f t="shared" si="38"/>
        <v>92.46788718721454</v>
      </c>
      <c r="H348" s="103">
        <f t="shared" si="40"/>
        <v>0.4145039387254994</v>
      </c>
      <c r="I348" s="130">
        <v>-3.4</v>
      </c>
      <c r="J348" s="118">
        <v>4</v>
      </c>
      <c r="K348" s="118" t="s">
        <v>486</v>
      </c>
      <c r="L348" s="118">
        <v>3</v>
      </c>
      <c r="M348" s="118">
        <v>2.1</v>
      </c>
      <c r="N348" s="152">
        <v>19.5</v>
      </c>
      <c r="O348" s="118" t="s">
        <v>487</v>
      </c>
      <c r="P348" s="257">
        <v>8.8</v>
      </c>
      <c r="Q348" s="118">
        <v>0</v>
      </c>
      <c r="R348" s="315" t="s">
        <v>356</v>
      </c>
      <c r="S348" s="118">
        <v>1005</v>
      </c>
      <c r="T348" s="137" t="s">
        <v>370</v>
      </c>
      <c r="U348" s="117"/>
      <c r="V348" s="117"/>
      <c r="X348" s="87">
        <v>7</v>
      </c>
      <c r="Y348" s="88">
        <v>2</v>
      </c>
      <c r="AH348" s="89">
        <f t="shared" si="41"/>
        <v>6.8062058612105245</v>
      </c>
      <c r="AI348" s="89">
        <f t="shared" si="42"/>
        <v>6.613154757473732</v>
      </c>
      <c r="AJ348" s="89">
        <f t="shared" si="43"/>
        <v>6.293554757473732</v>
      </c>
      <c r="AK348" s="89">
        <f t="shared" si="44"/>
        <v>0.4145039387254994</v>
      </c>
    </row>
    <row r="349" spans="1:37" ht="11.25">
      <c r="A349" s="28">
        <v>40884</v>
      </c>
      <c r="B349" s="143">
        <v>4.3</v>
      </c>
      <c r="C349" s="39">
        <v>3.3</v>
      </c>
      <c r="D349" s="152">
        <v>8.1</v>
      </c>
      <c r="E349" s="131">
        <v>1.5</v>
      </c>
      <c r="F349" s="109">
        <f t="shared" si="39"/>
        <v>4.8</v>
      </c>
      <c r="G349" s="109">
        <f t="shared" si="38"/>
        <v>83.57320369759643</v>
      </c>
      <c r="H349" s="103">
        <f t="shared" si="40"/>
        <v>1.769347969207296</v>
      </c>
      <c r="I349" s="130">
        <v>-0.1</v>
      </c>
      <c r="J349" s="118">
        <v>3</v>
      </c>
      <c r="K349" s="118" t="s">
        <v>487</v>
      </c>
      <c r="L349" s="208" t="s">
        <v>136</v>
      </c>
      <c r="M349" s="118">
        <v>8</v>
      </c>
      <c r="N349" s="152">
        <v>45.6</v>
      </c>
      <c r="O349" s="118" t="s">
        <v>486</v>
      </c>
      <c r="P349" s="274">
        <v>0.5</v>
      </c>
      <c r="Q349" s="118">
        <v>0</v>
      </c>
      <c r="R349" s="118"/>
      <c r="S349" s="118">
        <v>1003</v>
      </c>
      <c r="T349" s="137" t="s">
        <v>376</v>
      </c>
      <c r="U349" s="117"/>
      <c r="V349" s="117"/>
      <c r="X349" s="87">
        <v>7.5</v>
      </c>
      <c r="Y349" s="88">
        <v>2</v>
      </c>
      <c r="AH349" s="89">
        <f t="shared" si="41"/>
        <v>8.302890934011156</v>
      </c>
      <c r="AI349" s="89">
        <f t="shared" si="42"/>
        <v>7.73799195307041</v>
      </c>
      <c r="AJ349" s="89">
        <f t="shared" si="43"/>
        <v>6.93899195307041</v>
      </c>
      <c r="AK349" s="89">
        <f t="shared" si="44"/>
        <v>1.769347969207296</v>
      </c>
    </row>
    <row r="350" spans="1:37" ht="11.25">
      <c r="A350" s="28">
        <v>40885</v>
      </c>
      <c r="B350" s="143">
        <v>8.1</v>
      </c>
      <c r="C350" s="39">
        <v>7.6</v>
      </c>
      <c r="D350" s="152">
        <v>12.8</v>
      </c>
      <c r="E350" s="131">
        <v>1</v>
      </c>
      <c r="F350" s="109">
        <f t="shared" si="39"/>
        <v>6.9</v>
      </c>
      <c r="G350" s="109">
        <f t="shared" si="38"/>
        <v>92.94850576518463</v>
      </c>
      <c r="H350" s="103">
        <f t="shared" si="40"/>
        <v>7.029772932729925</v>
      </c>
      <c r="I350" s="130">
        <v>-2.8</v>
      </c>
      <c r="J350" s="118">
        <v>8</v>
      </c>
      <c r="K350" s="118" t="s">
        <v>485</v>
      </c>
      <c r="L350" s="118">
        <v>5</v>
      </c>
      <c r="M350" s="118">
        <v>9.5</v>
      </c>
      <c r="N350" s="152">
        <v>40.5</v>
      </c>
      <c r="O350" s="118" t="s">
        <v>492</v>
      </c>
      <c r="P350" s="152">
        <v>4.8</v>
      </c>
      <c r="Q350" s="118">
        <v>0</v>
      </c>
      <c r="R350" s="118"/>
      <c r="S350" s="118">
        <v>1007</v>
      </c>
      <c r="T350" s="137" t="s">
        <v>173</v>
      </c>
      <c r="U350" s="117"/>
      <c r="V350" s="117"/>
      <c r="X350" s="87">
        <v>7.3</v>
      </c>
      <c r="Y350" s="88">
        <v>1.9</v>
      </c>
      <c r="AH350" s="89">
        <f t="shared" si="41"/>
        <v>10.795791854163713</v>
      </c>
      <c r="AI350" s="89">
        <f t="shared" si="42"/>
        <v>10.434027213964692</v>
      </c>
      <c r="AJ350" s="89">
        <f t="shared" si="43"/>
        <v>10.034527213964692</v>
      </c>
      <c r="AK350" s="89">
        <f t="shared" si="44"/>
        <v>7.029772932729925</v>
      </c>
    </row>
    <row r="351" spans="1:37" ht="11.25">
      <c r="A351" s="28">
        <v>40886</v>
      </c>
      <c r="B351" s="143">
        <v>2.7</v>
      </c>
      <c r="C351" s="39">
        <v>0.7</v>
      </c>
      <c r="D351" s="152">
        <v>6.2</v>
      </c>
      <c r="E351" s="131">
        <v>2.5</v>
      </c>
      <c r="F351" s="109">
        <f t="shared" si="39"/>
        <v>4.35</v>
      </c>
      <c r="G351" s="109">
        <f t="shared" si="38"/>
        <v>65.09202956662281</v>
      </c>
      <c r="H351" s="103">
        <f t="shared" si="40"/>
        <v>-3.191398144683939</v>
      </c>
      <c r="I351" s="130">
        <v>-1.1</v>
      </c>
      <c r="J351" s="118">
        <v>0</v>
      </c>
      <c r="K351" s="118" t="s">
        <v>487</v>
      </c>
      <c r="L351" s="208" t="s">
        <v>331</v>
      </c>
      <c r="M351" s="118">
        <v>4.2</v>
      </c>
      <c r="N351" s="152">
        <v>29.4</v>
      </c>
      <c r="O351" s="118" t="s">
        <v>486</v>
      </c>
      <c r="P351" s="152">
        <v>1</v>
      </c>
      <c r="Q351" s="118">
        <v>0</v>
      </c>
      <c r="R351" s="118"/>
      <c r="S351" s="118">
        <v>1008</v>
      </c>
      <c r="T351" s="137" t="s">
        <v>114</v>
      </c>
      <c r="U351" s="117"/>
      <c r="V351" s="117"/>
      <c r="X351" s="87">
        <v>7</v>
      </c>
      <c r="Y351" s="88">
        <v>1.9</v>
      </c>
      <c r="AH351" s="89">
        <f t="shared" si="41"/>
        <v>7.415596568875922</v>
      </c>
      <c r="AI351" s="89">
        <f t="shared" si="42"/>
        <v>6.424962311154182</v>
      </c>
      <c r="AJ351" s="89">
        <f t="shared" si="43"/>
        <v>4.826962311154182</v>
      </c>
      <c r="AK351" s="89">
        <f t="shared" si="44"/>
        <v>-3.191398144683939</v>
      </c>
    </row>
    <row r="352" spans="1:37" ht="11.25">
      <c r="A352" s="28">
        <v>40887</v>
      </c>
      <c r="B352" s="143">
        <v>-2.3</v>
      </c>
      <c r="C352" s="39">
        <v>-2.7</v>
      </c>
      <c r="D352" s="152">
        <v>6.1</v>
      </c>
      <c r="E352" s="131">
        <v>-3.3</v>
      </c>
      <c r="F352" s="109">
        <f t="shared" si="39"/>
        <v>1.4</v>
      </c>
      <c r="G352" s="109">
        <f t="shared" si="38"/>
        <v>91.48955433283244</v>
      </c>
      <c r="H352" s="103">
        <f t="shared" si="40"/>
        <v>-3.4936489102534445</v>
      </c>
      <c r="I352" s="130">
        <v>-5.7</v>
      </c>
      <c r="J352" s="118">
        <v>3</v>
      </c>
      <c r="K352" s="118" t="s">
        <v>212</v>
      </c>
      <c r="L352" s="118">
        <v>3</v>
      </c>
      <c r="M352" s="118">
        <v>0.3</v>
      </c>
      <c r="N352" s="152">
        <v>18.2</v>
      </c>
      <c r="O352" s="118" t="s">
        <v>487</v>
      </c>
      <c r="P352" s="152">
        <v>0</v>
      </c>
      <c r="Q352" s="118">
        <v>0</v>
      </c>
      <c r="R352" s="118"/>
      <c r="S352" s="118">
        <v>1014</v>
      </c>
      <c r="T352" s="137" t="s">
        <v>239</v>
      </c>
      <c r="U352" s="117"/>
      <c r="V352" s="117"/>
      <c r="X352" s="88">
        <v>7</v>
      </c>
      <c r="Y352" s="88">
        <v>1.9</v>
      </c>
      <c r="AH352" s="89">
        <f t="shared" si="41"/>
        <v>5.158032533708468</v>
      </c>
      <c r="AI352" s="89">
        <f t="shared" si="42"/>
        <v>5.007060977432383</v>
      </c>
      <c r="AJ352" s="89">
        <f t="shared" si="43"/>
        <v>4.719060977432383</v>
      </c>
      <c r="AK352" s="89">
        <f t="shared" si="44"/>
        <v>-3.4936489102534445</v>
      </c>
    </row>
    <row r="353" spans="1:37" ht="11.25">
      <c r="A353" s="28">
        <v>40888</v>
      </c>
      <c r="B353" s="143">
        <v>6.1</v>
      </c>
      <c r="C353" s="39">
        <v>5.5</v>
      </c>
      <c r="D353" s="152">
        <v>7.9</v>
      </c>
      <c r="E353" s="131">
        <v>-2.3</v>
      </c>
      <c r="F353" s="109">
        <f t="shared" si="39"/>
        <v>2.8000000000000003</v>
      </c>
      <c r="G353" s="109">
        <f t="shared" si="38"/>
        <v>90.83291475740884</v>
      </c>
      <c r="H353" s="103">
        <f t="shared" si="40"/>
        <v>4.717311379230954</v>
      </c>
      <c r="I353" s="130">
        <v>-1.8</v>
      </c>
      <c r="J353" s="118">
        <v>7</v>
      </c>
      <c r="K353" s="118" t="s">
        <v>212</v>
      </c>
      <c r="L353" s="118">
        <v>5</v>
      </c>
      <c r="M353" s="118">
        <v>3</v>
      </c>
      <c r="N353" s="152">
        <v>22</v>
      </c>
      <c r="O353" s="118" t="s">
        <v>486</v>
      </c>
      <c r="P353" s="152">
        <v>9.8</v>
      </c>
      <c r="Q353" s="118">
        <v>0</v>
      </c>
      <c r="R353" s="118"/>
      <c r="S353" s="118">
        <v>1006</v>
      </c>
      <c r="T353" s="137" t="s">
        <v>251</v>
      </c>
      <c r="U353" s="117"/>
      <c r="V353" s="117"/>
      <c r="X353" s="88">
        <v>7</v>
      </c>
      <c r="Y353" s="88">
        <v>1.9</v>
      </c>
      <c r="AH353" s="89">
        <f t="shared" si="41"/>
        <v>9.41200153393066</v>
      </c>
      <c r="AI353" s="89">
        <f t="shared" si="42"/>
        <v>9.028595330281249</v>
      </c>
      <c r="AJ353" s="89">
        <f t="shared" si="43"/>
        <v>8.549195330281249</v>
      </c>
      <c r="AK353" s="89">
        <f t="shared" si="44"/>
        <v>4.717311379230954</v>
      </c>
    </row>
    <row r="354" spans="1:37" ht="11.25">
      <c r="A354" s="28">
        <v>40889</v>
      </c>
      <c r="B354" s="143">
        <v>2.4</v>
      </c>
      <c r="C354" s="39">
        <v>2.2</v>
      </c>
      <c r="D354" s="152">
        <v>10.4</v>
      </c>
      <c r="E354" s="131">
        <v>0.8</v>
      </c>
      <c r="F354" s="109">
        <f t="shared" si="39"/>
        <v>5.6000000000000005</v>
      </c>
      <c r="G354" s="109">
        <f t="shared" si="38"/>
        <v>96.38189375333005</v>
      </c>
      <c r="H354" s="103">
        <f t="shared" si="40"/>
        <v>1.8841104156543595</v>
      </c>
      <c r="I354" s="130">
        <v>-2.9</v>
      </c>
      <c r="J354" s="118">
        <v>1</v>
      </c>
      <c r="K354" s="118" t="s">
        <v>486</v>
      </c>
      <c r="L354" s="208" t="s">
        <v>331</v>
      </c>
      <c r="M354" s="118">
        <v>5.9</v>
      </c>
      <c r="N354" s="152">
        <v>39.4</v>
      </c>
      <c r="O354" s="118" t="s">
        <v>212</v>
      </c>
      <c r="P354" s="152">
        <v>8.3</v>
      </c>
      <c r="Q354" s="118">
        <v>0</v>
      </c>
      <c r="R354" s="118"/>
      <c r="S354" s="118">
        <v>1003</v>
      </c>
      <c r="T354" s="137" t="s">
        <v>101</v>
      </c>
      <c r="U354" s="117"/>
      <c r="V354" s="117"/>
      <c r="X354" s="88">
        <v>7.1</v>
      </c>
      <c r="Y354" s="88">
        <v>1.9</v>
      </c>
      <c r="AH354" s="89">
        <f t="shared" si="41"/>
        <v>7.258895633275086</v>
      </c>
      <c r="AI354" s="89">
        <f t="shared" si="42"/>
        <v>7.1560610769283075</v>
      </c>
      <c r="AJ354" s="89">
        <f t="shared" si="43"/>
        <v>6.996261076928308</v>
      </c>
      <c r="AK354" s="89">
        <f t="shared" si="44"/>
        <v>1.8841104156543595</v>
      </c>
    </row>
    <row r="355" spans="1:37" ht="11.25">
      <c r="A355" s="28">
        <v>40890</v>
      </c>
      <c r="B355" s="143">
        <v>3.1</v>
      </c>
      <c r="C355" s="39">
        <v>2.2</v>
      </c>
      <c r="D355" s="152">
        <v>5.9</v>
      </c>
      <c r="E355" s="131">
        <v>2.4</v>
      </c>
      <c r="F355" s="109">
        <f t="shared" si="39"/>
        <v>4.15</v>
      </c>
      <c r="G355" s="109">
        <f t="shared" si="38"/>
        <v>84.37293500581467</v>
      </c>
      <c r="H355" s="103">
        <f t="shared" si="40"/>
        <v>0.7258104713354115</v>
      </c>
      <c r="I355" s="130">
        <v>-0.1</v>
      </c>
      <c r="J355" s="118">
        <v>2</v>
      </c>
      <c r="K355" s="118" t="s">
        <v>486</v>
      </c>
      <c r="L355" s="118">
        <v>5</v>
      </c>
      <c r="M355" s="118">
        <v>8.3</v>
      </c>
      <c r="N355" s="152">
        <v>33.2</v>
      </c>
      <c r="O355" s="118" t="s">
        <v>485</v>
      </c>
      <c r="P355" s="152">
        <v>0</v>
      </c>
      <c r="Q355" s="118">
        <v>0</v>
      </c>
      <c r="R355" s="118"/>
      <c r="S355" s="118">
        <v>984</v>
      </c>
      <c r="T355" s="137" t="s">
        <v>323</v>
      </c>
      <c r="U355" s="117"/>
      <c r="V355" s="117"/>
      <c r="X355" s="88">
        <v>7.3</v>
      </c>
      <c r="Y355" s="88">
        <v>2.1</v>
      </c>
      <c r="AH355" s="89">
        <f t="shared" si="41"/>
        <v>7.629177622521602</v>
      </c>
      <c r="AI355" s="89">
        <f t="shared" si="42"/>
        <v>7.1560610769283075</v>
      </c>
      <c r="AJ355" s="89">
        <f t="shared" si="43"/>
        <v>6.436961076928307</v>
      </c>
      <c r="AK355" s="89">
        <f t="shared" si="44"/>
        <v>0.7258104713354115</v>
      </c>
    </row>
    <row r="356" spans="1:37" ht="11.25">
      <c r="A356" s="28">
        <v>40891</v>
      </c>
      <c r="B356" s="143">
        <v>1.9</v>
      </c>
      <c r="C356" s="39">
        <v>1.1</v>
      </c>
      <c r="D356" s="152">
        <v>4.9</v>
      </c>
      <c r="E356" s="131">
        <v>1</v>
      </c>
      <c r="F356" s="109">
        <f t="shared" si="39"/>
        <v>2.95</v>
      </c>
      <c r="G356" s="109">
        <f t="shared" si="38"/>
        <v>85.2907538280902</v>
      </c>
      <c r="H356" s="103">
        <f t="shared" si="40"/>
        <v>-0.30251277581679714</v>
      </c>
      <c r="I356" s="130">
        <v>-1.7</v>
      </c>
      <c r="J356" s="118">
        <v>5</v>
      </c>
      <c r="K356" s="118" t="s">
        <v>485</v>
      </c>
      <c r="L356" s="208" t="s">
        <v>331</v>
      </c>
      <c r="M356" s="118">
        <v>3</v>
      </c>
      <c r="N356" s="152">
        <v>25.1</v>
      </c>
      <c r="O356" s="118" t="s">
        <v>492</v>
      </c>
      <c r="P356" s="152">
        <v>2</v>
      </c>
      <c r="Q356" s="118">
        <v>0</v>
      </c>
      <c r="R356" s="118"/>
      <c r="S356" s="118">
        <v>989</v>
      </c>
      <c r="T356" s="137" t="s">
        <v>90</v>
      </c>
      <c r="U356" s="117"/>
      <c r="V356" s="117"/>
      <c r="X356" s="88">
        <v>7.3</v>
      </c>
      <c r="Y356" s="88">
        <v>2.1</v>
      </c>
      <c r="AH356" s="89">
        <f t="shared" si="41"/>
        <v>7.004223188734711</v>
      </c>
      <c r="AI356" s="89">
        <f t="shared" si="42"/>
        <v>6.613154757473732</v>
      </c>
      <c r="AJ356" s="89">
        <f t="shared" si="43"/>
        <v>5.973954757473733</v>
      </c>
      <c r="AK356" s="89">
        <f t="shared" si="44"/>
        <v>-0.30251277581679714</v>
      </c>
    </row>
    <row r="357" spans="1:37" ht="11.25">
      <c r="A357" s="28">
        <v>40892</v>
      </c>
      <c r="B357" s="143">
        <v>3</v>
      </c>
      <c r="C357" s="39">
        <v>2.6</v>
      </c>
      <c r="D357" s="152">
        <v>6.5</v>
      </c>
      <c r="E357" s="131">
        <v>1.4</v>
      </c>
      <c r="F357" s="109">
        <f t="shared" si="39"/>
        <v>3.95</v>
      </c>
      <c r="G357" s="109">
        <f t="shared" si="38"/>
        <v>92.97920107072872</v>
      </c>
      <c r="H357" s="103">
        <f t="shared" si="40"/>
        <v>1.9780188908969125</v>
      </c>
      <c r="I357" s="130">
        <v>-2.4</v>
      </c>
      <c r="J357" s="118">
        <v>8</v>
      </c>
      <c r="K357" s="118" t="s">
        <v>487</v>
      </c>
      <c r="L357" s="208" t="s">
        <v>136</v>
      </c>
      <c r="M357" s="118">
        <v>2.7</v>
      </c>
      <c r="N357" s="152">
        <v>21.3</v>
      </c>
      <c r="O357" s="118" t="s">
        <v>492</v>
      </c>
      <c r="P357" s="152">
        <v>0</v>
      </c>
      <c r="Q357" s="118">
        <v>0</v>
      </c>
      <c r="R357" s="118"/>
      <c r="S357" s="118">
        <v>995</v>
      </c>
      <c r="T357" s="137" t="s">
        <v>115</v>
      </c>
      <c r="U357" s="117"/>
      <c r="V357" s="117"/>
      <c r="X357" s="88">
        <v>7.1</v>
      </c>
      <c r="Y357" s="88">
        <v>2.1</v>
      </c>
      <c r="AH357" s="89">
        <f t="shared" si="41"/>
        <v>7.575279131016056</v>
      </c>
      <c r="AI357" s="89">
        <f t="shared" si="42"/>
        <v>7.36303401489637</v>
      </c>
      <c r="AJ357" s="89">
        <f t="shared" si="43"/>
        <v>7.04343401489637</v>
      </c>
      <c r="AK357" s="89">
        <f t="shared" si="44"/>
        <v>1.9780188908969125</v>
      </c>
    </row>
    <row r="358" spans="1:37" ht="11.25">
      <c r="A358" s="28">
        <v>40893</v>
      </c>
      <c r="B358" s="143">
        <v>1.9</v>
      </c>
      <c r="C358" s="39">
        <v>1.4</v>
      </c>
      <c r="D358" s="152">
        <v>2.9</v>
      </c>
      <c r="E358" s="131">
        <v>1.4</v>
      </c>
      <c r="F358" s="109">
        <f t="shared" si="39"/>
        <v>2.15</v>
      </c>
      <c r="G358" s="109">
        <f t="shared" si="38"/>
        <v>90.7735456944709</v>
      </c>
      <c r="H358" s="103">
        <f t="shared" si="40"/>
        <v>0.5551302245993242</v>
      </c>
      <c r="I358" s="130">
        <v>-0.5</v>
      </c>
      <c r="J358" s="118">
        <v>8</v>
      </c>
      <c r="K358" s="118" t="s">
        <v>487</v>
      </c>
      <c r="L358" s="208" t="s">
        <v>287</v>
      </c>
      <c r="M358" s="118">
        <v>0.9</v>
      </c>
      <c r="N358" s="152">
        <v>20.5</v>
      </c>
      <c r="O358" s="118" t="s">
        <v>396</v>
      </c>
      <c r="P358" s="152">
        <v>0.7</v>
      </c>
      <c r="Q358" s="118">
        <v>0</v>
      </c>
      <c r="R358" s="315" t="s">
        <v>356</v>
      </c>
      <c r="S358" s="118">
        <v>986</v>
      </c>
      <c r="T358" s="137" t="s">
        <v>402</v>
      </c>
      <c r="U358" s="117"/>
      <c r="V358" s="117"/>
      <c r="X358" s="88">
        <v>7.2</v>
      </c>
      <c r="Y358" s="88">
        <v>2</v>
      </c>
      <c r="AH358" s="89">
        <f t="shared" si="41"/>
        <v>7.004223188734711</v>
      </c>
      <c r="AI358" s="89">
        <f t="shared" si="42"/>
        <v>6.757481736768829</v>
      </c>
      <c r="AJ358" s="89">
        <f t="shared" si="43"/>
        <v>6.35798173676883</v>
      </c>
      <c r="AK358" s="89">
        <f t="shared" si="44"/>
        <v>0.5551302245993242</v>
      </c>
    </row>
    <row r="359" spans="1:37" ht="11.25">
      <c r="A359" s="28">
        <v>40894</v>
      </c>
      <c r="B359" s="143">
        <v>1.6</v>
      </c>
      <c r="C359" s="39">
        <v>1.5</v>
      </c>
      <c r="D359" s="152">
        <v>2.7</v>
      </c>
      <c r="E359" s="131">
        <v>-2</v>
      </c>
      <c r="F359" s="109">
        <f t="shared" si="39"/>
        <v>0.3500000000000001</v>
      </c>
      <c r="G359" s="109">
        <f t="shared" si="38"/>
        <v>98.11918332503731</v>
      </c>
      <c r="H359" s="103">
        <f t="shared" si="40"/>
        <v>1.3356805136065613</v>
      </c>
      <c r="I359" s="130">
        <v>-5.1</v>
      </c>
      <c r="J359" s="118">
        <v>7</v>
      </c>
      <c r="K359" s="118" t="s">
        <v>487</v>
      </c>
      <c r="L359" s="118">
        <v>3</v>
      </c>
      <c r="M359" s="118">
        <v>0.8</v>
      </c>
      <c r="N359" s="152">
        <v>18.9</v>
      </c>
      <c r="O359" s="118" t="s">
        <v>396</v>
      </c>
      <c r="P359" s="152">
        <v>10.7</v>
      </c>
      <c r="Q359" s="118">
        <v>0</v>
      </c>
      <c r="R359" s="315" t="s">
        <v>356</v>
      </c>
      <c r="S359" s="118">
        <v>1008</v>
      </c>
      <c r="T359" s="137" t="s">
        <v>236</v>
      </c>
      <c r="U359" s="117"/>
      <c r="V359" s="117"/>
      <c r="X359" s="88">
        <v>7</v>
      </c>
      <c r="Y359" s="88">
        <v>2.3</v>
      </c>
      <c r="AH359" s="89">
        <f t="shared" si="41"/>
        <v>6.855240365106215</v>
      </c>
      <c r="AI359" s="89">
        <f t="shared" si="42"/>
        <v>6.8062058612105245</v>
      </c>
      <c r="AJ359" s="89">
        <f t="shared" si="43"/>
        <v>6.726305861210524</v>
      </c>
      <c r="AK359" s="89">
        <f t="shared" si="44"/>
        <v>1.3356805136065613</v>
      </c>
    </row>
    <row r="360" spans="1:37" ht="11.25">
      <c r="A360" s="28">
        <v>40895</v>
      </c>
      <c r="B360" s="143">
        <v>0.4</v>
      </c>
      <c r="C360" s="39">
        <v>0</v>
      </c>
      <c r="D360" s="152">
        <v>3.4</v>
      </c>
      <c r="E360" s="131">
        <v>-2.9</v>
      </c>
      <c r="F360" s="109">
        <f t="shared" si="39"/>
        <v>0.25</v>
      </c>
      <c r="G360" s="109">
        <f aca="true" t="shared" si="45" ref="G360:G373">100*(AJ360/AH360)</f>
        <v>92.05428041389906</v>
      </c>
      <c r="H360" s="103">
        <f t="shared" si="40"/>
        <v>-0.7368953264271546</v>
      </c>
      <c r="I360" s="130">
        <v>-6.4</v>
      </c>
      <c r="J360" s="118">
        <v>8</v>
      </c>
      <c r="K360" s="118" t="s">
        <v>487</v>
      </c>
      <c r="L360" s="118">
        <v>2</v>
      </c>
      <c r="M360" s="118">
        <v>0.2</v>
      </c>
      <c r="N360" s="152">
        <v>20</v>
      </c>
      <c r="O360" s="118" t="s">
        <v>163</v>
      </c>
      <c r="P360" s="152">
        <v>0.8</v>
      </c>
      <c r="Q360" s="315">
        <v>0.5</v>
      </c>
      <c r="R360" s="315" t="s">
        <v>356</v>
      </c>
      <c r="S360" s="118">
        <v>1015</v>
      </c>
      <c r="T360" s="137" t="s">
        <v>428</v>
      </c>
      <c r="U360" s="117"/>
      <c r="V360" s="117"/>
      <c r="X360" s="88">
        <v>6.8</v>
      </c>
      <c r="Y360" s="88">
        <v>2.1</v>
      </c>
      <c r="AH360" s="89">
        <f t="shared" si="41"/>
        <v>6.286942849347582</v>
      </c>
      <c r="AI360" s="89">
        <f t="shared" si="42"/>
        <v>6.107</v>
      </c>
      <c r="AJ360" s="89">
        <f t="shared" si="43"/>
        <v>5.7874</v>
      </c>
      <c r="AK360" s="89">
        <f t="shared" si="44"/>
        <v>-0.7368953264271546</v>
      </c>
    </row>
    <row r="361" spans="1:37" ht="11.25">
      <c r="A361" s="28">
        <v>40896</v>
      </c>
      <c r="B361" s="143">
        <v>1</v>
      </c>
      <c r="C361" s="39">
        <v>0.8</v>
      </c>
      <c r="D361" s="152">
        <v>6.8</v>
      </c>
      <c r="E361" s="131">
        <v>-2.8</v>
      </c>
      <c r="F361" s="109">
        <f t="shared" si="39"/>
        <v>2</v>
      </c>
      <c r="G361" s="109">
        <f t="shared" si="45"/>
        <v>96.13298961432484</v>
      </c>
      <c r="H361" s="103">
        <f t="shared" si="40"/>
        <v>0.4543711719649509</v>
      </c>
      <c r="I361" s="130">
        <v>-5.2</v>
      </c>
      <c r="J361" s="118">
        <v>8</v>
      </c>
      <c r="K361" s="118" t="s">
        <v>484</v>
      </c>
      <c r="L361" s="208" t="s">
        <v>287</v>
      </c>
      <c r="M361" s="118">
        <v>0.4</v>
      </c>
      <c r="N361" s="152">
        <v>22</v>
      </c>
      <c r="O361" s="118" t="s">
        <v>492</v>
      </c>
      <c r="P361" s="152">
        <v>6</v>
      </c>
      <c r="Q361" s="118">
        <v>0</v>
      </c>
      <c r="R361" s="118"/>
      <c r="S361" s="118">
        <v>1015</v>
      </c>
      <c r="T361" s="137" t="s">
        <v>293</v>
      </c>
      <c r="U361" s="117"/>
      <c r="V361" s="117"/>
      <c r="X361" s="88">
        <v>6.4</v>
      </c>
      <c r="Y361" s="88">
        <v>1.7</v>
      </c>
      <c r="AH361" s="89">
        <f t="shared" si="41"/>
        <v>6.565655306052358</v>
      </c>
      <c r="AI361" s="89">
        <f t="shared" si="42"/>
        <v>6.471560733479681</v>
      </c>
      <c r="AJ361" s="89">
        <f t="shared" si="43"/>
        <v>6.311760733479681</v>
      </c>
      <c r="AK361" s="89">
        <f t="shared" si="44"/>
        <v>0.4543711719649509</v>
      </c>
    </row>
    <row r="362" spans="1:37" ht="11.25">
      <c r="A362" s="28">
        <v>40897</v>
      </c>
      <c r="B362" s="143">
        <v>5.2</v>
      </c>
      <c r="C362" s="39">
        <v>4</v>
      </c>
      <c r="D362" s="152">
        <v>7</v>
      </c>
      <c r="E362" s="131">
        <v>1</v>
      </c>
      <c r="F362" s="109">
        <f t="shared" si="39"/>
        <v>4</v>
      </c>
      <c r="G362" s="109">
        <f t="shared" si="45"/>
        <v>81.09960315410238</v>
      </c>
      <c r="H362" s="103">
        <f t="shared" si="40"/>
        <v>2.2290504180337187</v>
      </c>
      <c r="I362" s="130">
        <v>0.5</v>
      </c>
      <c r="J362" s="118">
        <v>4</v>
      </c>
      <c r="K362" s="118" t="s">
        <v>487</v>
      </c>
      <c r="L362" s="118">
        <v>4</v>
      </c>
      <c r="M362" s="118">
        <v>1.7</v>
      </c>
      <c r="N362" s="152">
        <v>22</v>
      </c>
      <c r="O362" s="118" t="s">
        <v>487</v>
      </c>
      <c r="P362" s="152">
        <v>3.8</v>
      </c>
      <c r="Q362" s="118">
        <v>0</v>
      </c>
      <c r="R362" s="118"/>
      <c r="S362" s="118">
        <v>1015</v>
      </c>
      <c r="T362" s="137" t="s">
        <v>31</v>
      </c>
      <c r="U362" s="117"/>
      <c r="V362" s="117"/>
      <c r="X362" s="88">
        <v>6.4</v>
      </c>
      <c r="Y362" s="88">
        <v>1.4</v>
      </c>
      <c r="AH362" s="89">
        <f t="shared" si="41"/>
        <v>8.842111842520199</v>
      </c>
      <c r="AI362" s="89">
        <f t="shared" si="42"/>
        <v>8.129717614725772</v>
      </c>
      <c r="AJ362" s="89">
        <f t="shared" si="43"/>
        <v>7.170917614725772</v>
      </c>
      <c r="AK362" s="89">
        <f t="shared" si="44"/>
        <v>2.2290504180337187</v>
      </c>
    </row>
    <row r="363" spans="1:37" ht="11.25">
      <c r="A363" s="28">
        <v>40898</v>
      </c>
      <c r="B363" s="143">
        <v>7</v>
      </c>
      <c r="C363" s="39">
        <v>6.9</v>
      </c>
      <c r="D363" s="152">
        <v>11.2</v>
      </c>
      <c r="E363" s="131">
        <v>5.2</v>
      </c>
      <c r="F363" s="109">
        <f t="shared" si="39"/>
        <v>8.2</v>
      </c>
      <c r="G363" s="109">
        <f t="shared" si="45"/>
        <v>98.51779336269229</v>
      </c>
      <c r="H363" s="103">
        <f t="shared" si="40"/>
        <v>6.782636802682682</v>
      </c>
      <c r="I363" s="130">
        <v>3.1</v>
      </c>
      <c r="J363" s="118">
        <v>8</v>
      </c>
      <c r="K363" s="118" t="s">
        <v>485</v>
      </c>
      <c r="L363" s="118">
        <v>2</v>
      </c>
      <c r="M363" s="118">
        <v>0.3</v>
      </c>
      <c r="N363" s="152">
        <v>21.3</v>
      </c>
      <c r="O363" s="118" t="s">
        <v>163</v>
      </c>
      <c r="P363" s="152">
        <v>0</v>
      </c>
      <c r="Q363" s="118">
        <v>0</v>
      </c>
      <c r="R363" s="118"/>
      <c r="S363" s="118">
        <v>1016</v>
      </c>
      <c r="T363" s="137" t="s">
        <v>408</v>
      </c>
      <c r="U363" s="117"/>
      <c r="V363" s="117"/>
      <c r="X363" s="88">
        <v>6.5</v>
      </c>
      <c r="Y363" s="88">
        <v>1.4</v>
      </c>
      <c r="AH363" s="89">
        <f t="shared" si="41"/>
        <v>10.014043920115377</v>
      </c>
      <c r="AI363" s="89">
        <f t="shared" si="42"/>
        <v>9.945515096468517</v>
      </c>
      <c r="AJ363" s="89">
        <f t="shared" si="43"/>
        <v>9.865615096468517</v>
      </c>
      <c r="AK363" s="89">
        <f t="shared" si="44"/>
        <v>6.782636802682682</v>
      </c>
    </row>
    <row r="364" spans="1:37" ht="11.25">
      <c r="A364" s="28">
        <v>40899</v>
      </c>
      <c r="B364" s="143">
        <v>9.5</v>
      </c>
      <c r="C364" s="39">
        <v>8.7</v>
      </c>
      <c r="D364" s="152">
        <v>12.2</v>
      </c>
      <c r="E364" s="131">
        <v>7</v>
      </c>
      <c r="F364" s="109">
        <f t="shared" si="39"/>
        <v>9.6</v>
      </c>
      <c r="G364" s="109">
        <f t="shared" si="45"/>
        <v>89.35866589009996</v>
      </c>
      <c r="H364" s="103">
        <f t="shared" si="40"/>
        <v>7.838538126687729</v>
      </c>
      <c r="I364" s="130">
        <v>4</v>
      </c>
      <c r="J364" s="118">
        <v>4</v>
      </c>
      <c r="K364" s="118" t="s">
        <v>486</v>
      </c>
      <c r="L364" s="118">
        <v>4</v>
      </c>
      <c r="M364" s="118">
        <v>4.7</v>
      </c>
      <c r="N364" s="152">
        <v>27.4</v>
      </c>
      <c r="O364" s="118" t="s">
        <v>492</v>
      </c>
      <c r="P364" s="152">
        <v>0</v>
      </c>
      <c r="Q364" s="118">
        <v>0</v>
      </c>
      <c r="R364" s="118"/>
      <c r="S364" s="118">
        <v>1023</v>
      </c>
      <c r="T364" s="137" t="s">
        <v>399</v>
      </c>
      <c r="U364" s="117"/>
      <c r="V364" s="117"/>
      <c r="X364" s="88">
        <v>6.7</v>
      </c>
      <c r="Y364" s="88">
        <v>1.4</v>
      </c>
      <c r="AH364" s="89">
        <f t="shared" si="41"/>
        <v>11.868195956166188</v>
      </c>
      <c r="AI364" s="89">
        <f t="shared" si="42"/>
        <v>11.244461571652899</v>
      </c>
      <c r="AJ364" s="89">
        <f t="shared" si="43"/>
        <v>10.605261571652898</v>
      </c>
      <c r="AK364" s="89">
        <f t="shared" si="44"/>
        <v>7.838538126687729</v>
      </c>
    </row>
    <row r="365" spans="1:37" ht="11.25">
      <c r="A365" s="28">
        <v>40900</v>
      </c>
      <c r="B365" s="143">
        <v>9.6</v>
      </c>
      <c r="C365" s="39">
        <v>9</v>
      </c>
      <c r="D365" s="152">
        <v>10.3</v>
      </c>
      <c r="E365" s="131">
        <v>9.5</v>
      </c>
      <c r="F365" s="109">
        <f t="shared" si="39"/>
        <v>9.9</v>
      </c>
      <c r="G365" s="109">
        <f t="shared" si="45"/>
        <v>92.0258560443682</v>
      </c>
      <c r="H365" s="103">
        <f t="shared" si="40"/>
        <v>8.369719414930497</v>
      </c>
      <c r="I365" s="130">
        <v>6.7</v>
      </c>
      <c r="J365" s="118">
        <v>7</v>
      </c>
      <c r="K365" s="118" t="s">
        <v>485</v>
      </c>
      <c r="L365" s="208" t="s">
        <v>136</v>
      </c>
      <c r="M365" s="118">
        <v>6.1</v>
      </c>
      <c r="N365" s="152">
        <v>29</v>
      </c>
      <c r="O365" s="118" t="s">
        <v>486</v>
      </c>
      <c r="P365" s="152">
        <v>10.9</v>
      </c>
      <c r="Q365" s="118">
        <v>0</v>
      </c>
      <c r="R365" s="118"/>
      <c r="S365" s="118">
        <v>1014</v>
      </c>
      <c r="T365" s="137" t="s">
        <v>23</v>
      </c>
      <c r="U365" s="117"/>
      <c r="V365" s="117"/>
      <c r="X365" s="88">
        <v>6.5</v>
      </c>
      <c r="Y365" s="88">
        <v>1.9</v>
      </c>
      <c r="AH365" s="89">
        <f t="shared" si="41"/>
        <v>11.948265205112428</v>
      </c>
      <c r="AI365" s="89">
        <f t="shared" si="42"/>
        <v>11.474893337456098</v>
      </c>
      <c r="AJ365" s="89">
        <f t="shared" si="43"/>
        <v>10.995493337456098</v>
      </c>
      <c r="AK365" s="89">
        <f t="shared" si="44"/>
        <v>8.369719414930497</v>
      </c>
    </row>
    <row r="366" spans="1:37" ht="11.25">
      <c r="A366" s="28">
        <v>40901</v>
      </c>
      <c r="B366" s="143">
        <v>4.3</v>
      </c>
      <c r="C366" s="39">
        <v>3.5</v>
      </c>
      <c r="D366" s="152">
        <v>9.6</v>
      </c>
      <c r="E366" s="131">
        <v>1.8</v>
      </c>
      <c r="F366" s="109">
        <f t="shared" si="39"/>
        <v>5.7</v>
      </c>
      <c r="G366" s="109">
        <f t="shared" si="45"/>
        <v>86.82487838465268</v>
      </c>
      <c r="H366" s="103">
        <f t="shared" si="40"/>
        <v>2.303225643134518</v>
      </c>
      <c r="I366" s="130">
        <v>-1.5</v>
      </c>
      <c r="J366" s="118">
        <v>6</v>
      </c>
      <c r="K366" s="118" t="s">
        <v>137</v>
      </c>
      <c r="L366" s="118">
        <v>4</v>
      </c>
      <c r="M366" s="118">
        <v>5.9</v>
      </c>
      <c r="N366" s="152">
        <v>29.4</v>
      </c>
      <c r="O366" s="118" t="s">
        <v>486</v>
      </c>
      <c r="P366" s="152">
        <v>0.3</v>
      </c>
      <c r="Q366" s="118">
        <v>0</v>
      </c>
      <c r="R366" s="118"/>
      <c r="S366" s="118">
        <v>1028</v>
      </c>
      <c r="T366" s="137" t="s">
        <v>134</v>
      </c>
      <c r="U366" s="117"/>
      <c r="V366" s="117"/>
      <c r="X366" s="88">
        <v>6.8</v>
      </c>
      <c r="Y366" s="88">
        <v>1.5</v>
      </c>
      <c r="AH366" s="89">
        <f t="shared" si="41"/>
        <v>8.302890934011156</v>
      </c>
      <c r="AI366" s="89">
        <f t="shared" si="42"/>
        <v>7.848174955865539</v>
      </c>
      <c r="AJ366" s="89">
        <f t="shared" si="43"/>
        <v>7.208974955865539</v>
      </c>
      <c r="AK366" s="89">
        <f t="shared" si="44"/>
        <v>2.303225643134518</v>
      </c>
    </row>
    <row r="367" spans="1:37" ht="11.25">
      <c r="A367" s="28">
        <v>40902</v>
      </c>
      <c r="B367" s="143">
        <v>9.6</v>
      </c>
      <c r="C367" s="39">
        <v>9</v>
      </c>
      <c r="D367" s="152">
        <v>12.4</v>
      </c>
      <c r="E367" s="131">
        <v>4.3</v>
      </c>
      <c r="F367" s="109">
        <f t="shared" si="39"/>
        <v>8.35</v>
      </c>
      <c r="G367" s="109">
        <f t="shared" si="45"/>
        <v>92.0258560443682</v>
      </c>
      <c r="H367" s="103">
        <f t="shared" si="40"/>
        <v>8.369719414930497</v>
      </c>
      <c r="I367" s="130">
        <v>7.5</v>
      </c>
      <c r="J367" s="118">
        <v>6</v>
      </c>
      <c r="K367" s="118" t="s">
        <v>486</v>
      </c>
      <c r="L367" s="208" t="s">
        <v>136</v>
      </c>
      <c r="M367" s="118">
        <v>7.9</v>
      </c>
      <c r="N367" s="152">
        <v>29.4</v>
      </c>
      <c r="O367" s="118" t="s">
        <v>486</v>
      </c>
      <c r="P367" s="152">
        <v>0</v>
      </c>
      <c r="Q367" s="118">
        <v>0</v>
      </c>
      <c r="R367" s="118"/>
      <c r="S367" s="118">
        <v>1024</v>
      </c>
      <c r="T367" s="137" t="s">
        <v>480</v>
      </c>
      <c r="U367" s="117"/>
      <c r="V367" s="117"/>
      <c r="X367" s="88">
        <v>6.5</v>
      </c>
      <c r="Y367" s="88">
        <v>1.4</v>
      </c>
      <c r="AH367" s="89">
        <f t="shared" si="41"/>
        <v>11.948265205112428</v>
      </c>
      <c r="AI367" s="89">
        <f t="shared" si="42"/>
        <v>11.474893337456098</v>
      </c>
      <c r="AJ367" s="89">
        <f t="shared" si="43"/>
        <v>10.995493337456098</v>
      </c>
      <c r="AK367" s="89">
        <f t="shared" si="44"/>
        <v>8.369719414930497</v>
      </c>
    </row>
    <row r="368" spans="1:37" ht="11.25">
      <c r="A368" s="28">
        <v>40903</v>
      </c>
      <c r="B368" s="143">
        <v>12.2</v>
      </c>
      <c r="C368" s="39">
        <v>10.5</v>
      </c>
      <c r="D368" s="152">
        <v>13</v>
      </c>
      <c r="E368" s="131">
        <v>9.6</v>
      </c>
      <c r="F368" s="109">
        <f t="shared" si="39"/>
        <v>11.3</v>
      </c>
      <c r="G368" s="109">
        <f t="shared" si="45"/>
        <v>79.78183136196037</v>
      </c>
      <c r="H368" s="103">
        <f t="shared" si="40"/>
        <v>8.814939549818343</v>
      </c>
      <c r="I368" s="130">
        <v>7.7</v>
      </c>
      <c r="J368" s="118">
        <v>6</v>
      </c>
      <c r="K368" s="118" t="s">
        <v>485</v>
      </c>
      <c r="L368" s="118">
        <v>5</v>
      </c>
      <c r="M368" s="118">
        <v>9</v>
      </c>
      <c r="N368" s="152">
        <v>28.2</v>
      </c>
      <c r="O368" s="118" t="s">
        <v>486</v>
      </c>
      <c r="P368" s="152">
        <v>0</v>
      </c>
      <c r="Q368" s="118">
        <v>0</v>
      </c>
      <c r="R368" s="118"/>
      <c r="S368" s="118">
        <v>1030</v>
      </c>
      <c r="T368" s="137" t="s">
        <v>124</v>
      </c>
      <c r="U368" s="117"/>
      <c r="V368" s="117"/>
      <c r="X368" s="88">
        <v>6.7</v>
      </c>
      <c r="Y368" s="88">
        <v>1.4</v>
      </c>
      <c r="AH368" s="89">
        <f t="shared" si="41"/>
        <v>14.204062438763</v>
      </c>
      <c r="AI368" s="89">
        <f t="shared" si="42"/>
        <v>12.690561141441451</v>
      </c>
      <c r="AJ368" s="89">
        <f t="shared" si="43"/>
        <v>11.332261141441451</v>
      </c>
      <c r="AK368" s="89">
        <f t="shared" si="44"/>
        <v>8.814939549818343</v>
      </c>
    </row>
    <row r="369" spans="1:37" ht="11.25">
      <c r="A369" s="28">
        <v>40904</v>
      </c>
      <c r="B369" s="143">
        <v>7.4</v>
      </c>
      <c r="C369" s="39">
        <v>7</v>
      </c>
      <c r="D369" s="152">
        <v>10.2</v>
      </c>
      <c r="E369" s="131">
        <v>7</v>
      </c>
      <c r="F369" s="109">
        <f t="shared" si="39"/>
        <v>8.6</v>
      </c>
      <c r="G369" s="109">
        <f t="shared" si="45"/>
        <v>94.19086248848654</v>
      </c>
      <c r="H369" s="103">
        <f t="shared" si="40"/>
        <v>6.528359997723786</v>
      </c>
      <c r="I369" s="130">
        <v>4.1</v>
      </c>
      <c r="J369" s="118">
        <v>4</v>
      </c>
      <c r="K369" s="118" t="s">
        <v>485</v>
      </c>
      <c r="L369" s="118">
        <v>2</v>
      </c>
      <c r="M369" s="118">
        <v>2.5</v>
      </c>
      <c r="N369" s="152">
        <v>19.7</v>
      </c>
      <c r="O369" s="118" t="s">
        <v>486</v>
      </c>
      <c r="P369" s="152">
        <v>0</v>
      </c>
      <c r="Q369" s="118">
        <v>0</v>
      </c>
      <c r="R369" s="118"/>
      <c r="S369" s="118">
        <v>1033</v>
      </c>
      <c r="T369" s="137" t="s">
        <v>348</v>
      </c>
      <c r="U369" s="117"/>
      <c r="V369" s="117"/>
      <c r="X369" s="88">
        <v>6.5</v>
      </c>
      <c r="Y369" s="88">
        <v>1.7</v>
      </c>
      <c r="AH369" s="89">
        <f t="shared" si="41"/>
        <v>10.29234011027384</v>
      </c>
      <c r="AI369" s="89">
        <f t="shared" si="42"/>
        <v>10.014043920115377</v>
      </c>
      <c r="AJ369" s="89">
        <f t="shared" si="43"/>
        <v>9.694443920115376</v>
      </c>
      <c r="AK369" s="89">
        <f t="shared" si="44"/>
        <v>6.528359997723786</v>
      </c>
    </row>
    <row r="370" spans="1:37" ht="11.25">
      <c r="A370" s="28">
        <v>40905</v>
      </c>
      <c r="B370" s="143">
        <v>7.8</v>
      </c>
      <c r="C370" s="39">
        <v>6</v>
      </c>
      <c r="D370" s="152">
        <v>7.8</v>
      </c>
      <c r="E370" s="131">
        <v>7.4</v>
      </c>
      <c r="F370" s="109">
        <f t="shared" si="39"/>
        <v>7.6</v>
      </c>
      <c r="G370" s="109">
        <f t="shared" si="45"/>
        <v>74.77165991344854</v>
      </c>
      <c r="H370" s="103">
        <f t="shared" si="40"/>
        <v>3.609204460251923</v>
      </c>
      <c r="I370" s="130">
        <v>6.8</v>
      </c>
      <c r="J370" s="118">
        <v>8</v>
      </c>
      <c r="K370" s="118" t="s">
        <v>492</v>
      </c>
      <c r="L370" s="118">
        <v>5</v>
      </c>
      <c r="M370" s="118">
        <v>10.2</v>
      </c>
      <c r="N370" s="152">
        <v>30.9</v>
      </c>
      <c r="O370" s="118" t="s">
        <v>487</v>
      </c>
      <c r="P370" s="152">
        <v>2</v>
      </c>
      <c r="Q370" s="118">
        <v>0</v>
      </c>
      <c r="R370" s="118"/>
      <c r="S370" s="118">
        <v>1016</v>
      </c>
      <c r="T370" s="137" t="s">
        <v>406</v>
      </c>
      <c r="U370" s="117"/>
      <c r="V370" s="117"/>
      <c r="X370" s="88">
        <v>6.6</v>
      </c>
      <c r="Y370" s="88">
        <v>1.6</v>
      </c>
      <c r="AH370" s="89">
        <f t="shared" si="41"/>
        <v>10.57743042767468</v>
      </c>
      <c r="AI370" s="89">
        <f t="shared" si="42"/>
        <v>9.347120306962537</v>
      </c>
      <c r="AJ370" s="89">
        <f t="shared" si="43"/>
        <v>7.908920306962537</v>
      </c>
      <c r="AK370" s="89">
        <f t="shared" si="44"/>
        <v>3.609204460251923</v>
      </c>
    </row>
    <row r="371" spans="1:37" ht="11.25">
      <c r="A371" s="28">
        <v>40906</v>
      </c>
      <c r="B371" s="143">
        <v>6.3</v>
      </c>
      <c r="C371" s="39">
        <v>4.9</v>
      </c>
      <c r="D371" s="152">
        <v>8.3</v>
      </c>
      <c r="E371" s="131">
        <v>5.2</v>
      </c>
      <c r="F371" s="109">
        <f t="shared" si="39"/>
        <v>6.75</v>
      </c>
      <c r="G371" s="109">
        <f t="shared" si="45"/>
        <v>79.01571541138091</v>
      </c>
      <c r="H371" s="103">
        <f t="shared" si="40"/>
        <v>2.9350182332178774</v>
      </c>
      <c r="I371" s="130">
        <v>3.2</v>
      </c>
      <c r="J371" s="118">
        <v>4</v>
      </c>
      <c r="K371" s="118" t="s">
        <v>487</v>
      </c>
      <c r="L371" s="118">
        <v>5</v>
      </c>
      <c r="M371" s="118">
        <v>10.4</v>
      </c>
      <c r="N371" s="152">
        <v>35.6</v>
      </c>
      <c r="O371" s="118" t="s">
        <v>492</v>
      </c>
      <c r="P371" s="152">
        <v>5.2</v>
      </c>
      <c r="Q371" s="118">
        <v>0</v>
      </c>
      <c r="R371" s="118"/>
      <c r="S371" s="118">
        <v>1019</v>
      </c>
      <c r="T371" s="137" t="s">
        <v>445</v>
      </c>
      <c r="U371" s="117"/>
      <c r="V371" s="117"/>
      <c r="X371" s="88">
        <v>6.6</v>
      </c>
      <c r="Y371" s="88">
        <v>1.5</v>
      </c>
      <c r="AH371" s="89">
        <f t="shared" si="41"/>
        <v>9.542956730326413</v>
      </c>
      <c r="AI371" s="89">
        <f t="shared" si="42"/>
        <v>8.659035531865939</v>
      </c>
      <c r="AJ371" s="89">
        <f t="shared" si="43"/>
        <v>7.540435531865939</v>
      </c>
      <c r="AK371" s="89">
        <f t="shared" si="44"/>
        <v>2.9350182332178774</v>
      </c>
    </row>
    <row r="372" spans="1:37" ht="11.25">
      <c r="A372" s="28">
        <v>40907</v>
      </c>
      <c r="B372" s="143">
        <v>3.8</v>
      </c>
      <c r="C372" s="39">
        <v>3.5</v>
      </c>
      <c r="D372" s="152">
        <v>10.9</v>
      </c>
      <c r="E372" s="131">
        <v>2.5</v>
      </c>
      <c r="F372" s="109">
        <f t="shared" si="39"/>
        <v>6.7</v>
      </c>
      <c r="G372" s="109">
        <f t="shared" si="45"/>
        <v>94.91553575862608</v>
      </c>
      <c r="H372" s="103">
        <f t="shared" si="40"/>
        <v>3.0616635746502765</v>
      </c>
      <c r="I372" s="130">
        <v>-1.1</v>
      </c>
      <c r="J372" s="118">
        <v>8</v>
      </c>
      <c r="K372" s="118" t="s">
        <v>487</v>
      </c>
      <c r="L372" s="208" t="s">
        <v>316</v>
      </c>
      <c r="M372" s="118">
        <v>0.8</v>
      </c>
      <c r="N372" s="152">
        <v>25.1</v>
      </c>
      <c r="O372" s="118" t="s">
        <v>396</v>
      </c>
      <c r="P372" s="152">
        <v>7.8</v>
      </c>
      <c r="Q372" s="118">
        <v>0</v>
      </c>
      <c r="R372" s="118"/>
      <c r="S372" s="118">
        <v>1019</v>
      </c>
      <c r="T372" s="137" t="s">
        <v>444</v>
      </c>
      <c r="U372" s="117"/>
      <c r="V372" s="117"/>
      <c r="X372" s="88">
        <v>6.4</v>
      </c>
      <c r="Y372" s="88">
        <v>1.5</v>
      </c>
      <c r="AH372" s="89">
        <f t="shared" si="41"/>
        <v>8.016048052675158</v>
      </c>
      <c r="AI372" s="89">
        <f t="shared" si="42"/>
        <v>7.848174955865539</v>
      </c>
      <c r="AJ372" s="89">
        <f t="shared" si="43"/>
        <v>7.608474955865539</v>
      </c>
      <c r="AK372" s="89">
        <f t="shared" si="44"/>
        <v>3.0616635746502765</v>
      </c>
    </row>
    <row r="373" spans="1:37" ht="11.25">
      <c r="A373" s="28">
        <v>40908</v>
      </c>
      <c r="B373" s="143">
        <v>10.5</v>
      </c>
      <c r="C373" s="39">
        <v>10.3</v>
      </c>
      <c r="D373" s="152">
        <v>11.9</v>
      </c>
      <c r="E373" s="131">
        <v>3.8</v>
      </c>
      <c r="F373" s="109">
        <f t="shared" si="39"/>
        <v>7.85</v>
      </c>
      <c r="G373" s="109">
        <f t="shared" si="45"/>
        <v>97.41405040174995</v>
      </c>
      <c r="H373" s="103">
        <f t="shared" si="40"/>
        <v>10.107980787049183</v>
      </c>
      <c r="I373" s="130">
        <v>5.8</v>
      </c>
      <c r="J373" s="118">
        <v>8</v>
      </c>
      <c r="K373" s="118" t="s">
        <v>486</v>
      </c>
      <c r="L373" s="118">
        <v>3</v>
      </c>
      <c r="M373" s="118">
        <v>3.5</v>
      </c>
      <c r="N373" s="152">
        <v>21.3</v>
      </c>
      <c r="O373" s="118" t="s">
        <v>487</v>
      </c>
      <c r="P373" s="152">
        <v>0.1</v>
      </c>
      <c r="Q373" s="118">
        <v>0</v>
      </c>
      <c r="R373" s="118"/>
      <c r="S373" s="118">
        <v>1010</v>
      </c>
      <c r="T373" s="137" t="s">
        <v>93</v>
      </c>
      <c r="U373" s="117"/>
      <c r="V373" s="117"/>
      <c r="X373" s="88">
        <v>6.3</v>
      </c>
      <c r="Y373" s="88">
        <v>1.6</v>
      </c>
      <c r="AH373" s="89">
        <f t="shared" si="41"/>
        <v>12.690561141441451</v>
      </c>
      <c r="AI373" s="89">
        <f t="shared" si="42"/>
        <v>12.522189626588666</v>
      </c>
      <c r="AJ373" s="89">
        <f t="shared" si="43"/>
        <v>12.362389626588667</v>
      </c>
      <c r="AK373" s="89">
        <f t="shared" si="44"/>
        <v>10.107980787049183</v>
      </c>
    </row>
    <row r="374" spans="2:20" s="120" customFormat="1" ht="11.25">
      <c r="B374" s="144"/>
      <c r="C374" s="144"/>
      <c r="D374" s="322">
        <f>SUM(D9:D373)/365</f>
        <v>15.037808219178087</v>
      </c>
      <c r="E374" s="323">
        <f>SUM(E9:E373)/365</f>
        <v>6.511506849315068</v>
      </c>
      <c r="G374" s="327">
        <f>SUM(G9:G373)/365</f>
        <v>82.4775550587891</v>
      </c>
      <c r="I374" s="146"/>
      <c r="J374" s="121"/>
      <c r="K374" s="121"/>
      <c r="L374" s="121"/>
      <c r="M374" s="121"/>
      <c r="N374" s="158"/>
      <c r="O374" s="121"/>
      <c r="P374" s="158"/>
      <c r="Q374" s="121"/>
      <c r="R374" s="326">
        <v>11</v>
      </c>
      <c r="S374" s="322">
        <f>SUM(S9:S373)/365</f>
        <v>1015.5945205479452</v>
      </c>
      <c r="T374" s="138"/>
    </row>
    <row r="375" spans="2:16" ht="11.25">
      <c r="B375" s="27" t="s">
        <v>206</v>
      </c>
      <c r="D375" s="216" t="s">
        <v>335</v>
      </c>
      <c r="E375" s="27" t="s">
        <v>334</v>
      </c>
      <c r="F375" s="26" t="s">
        <v>336</v>
      </c>
      <c r="I375" s="27" t="s">
        <v>205</v>
      </c>
      <c r="J375" s="90" t="s">
        <v>341</v>
      </c>
      <c r="P375" s="276" t="s">
        <v>207</v>
      </c>
    </row>
    <row r="376" spans="2:16" ht="11.25">
      <c r="B376" s="131">
        <f>COUNTIF(B9:B373,"&lt;0")</f>
        <v>14</v>
      </c>
      <c r="D376" s="152">
        <f>COUNTIF(D9:D373,"&lt;0")</f>
        <v>0</v>
      </c>
      <c r="E376" s="39">
        <f>COUNTIF(E9:E373,"&lt;0")</f>
        <v>38</v>
      </c>
      <c r="F376" s="27">
        <f>SUM(F9:F373)/365</f>
        <v>10.77465753424657</v>
      </c>
      <c r="I376" s="131">
        <f>COUNTIF(I9:I373,"&lt;0")</f>
        <v>84</v>
      </c>
      <c r="J376" s="276">
        <f>SUM(J9:J373)/365/8*100</f>
        <v>69.82876712328768</v>
      </c>
      <c r="P376" s="152">
        <f>COUNTIF(P9:P373,"&gt;0.1")</f>
        <v>158</v>
      </c>
    </row>
    <row r="377" ht="11.25">
      <c r="P377" s="277" t="s">
        <v>208</v>
      </c>
    </row>
    <row r="378" ht="11.25">
      <c r="P378" s="152">
        <f>COUNTIF(P9:P373,"&gt;0.9")</f>
        <v>109</v>
      </c>
    </row>
    <row r="379" spans="11:16" ht="11.25">
      <c r="K379" s="10"/>
      <c r="L379" s="122">
        <f>COUNTIF(K9:K373,"=N")</f>
        <v>7</v>
      </c>
      <c r="P379" s="278" t="s">
        <v>57</v>
      </c>
    </row>
    <row r="380" spans="11:16" ht="11.25">
      <c r="K380" s="10"/>
      <c r="L380" s="122">
        <f>COUNTIF(K9:K373,"=NNE")</f>
        <v>4</v>
      </c>
      <c r="P380" s="157">
        <f>COUNTIF(P9:P373,"&gt;0.1")</f>
        <v>158</v>
      </c>
    </row>
    <row r="381" spans="11:16" ht="11.25">
      <c r="K381" s="10"/>
      <c r="L381" s="122">
        <f>COUNTIF(K9:K373,"=NNW")</f>
        <v>4</v>
      </c>
      <c r="P381" s="325" t="s">
        <v>105</v>
      </c>
    </row>
    <row r="382" spans="11:12" ht="11.25">
      <c r="K382" s="119" t="s">
        <v>396</v>
      </c>
      <c r="L382" s="119">
        <f>SUM(L379:L381)</f>
        <v>15</v>
      </c>
    </row>
    <row r="383" spans="11:12" ht="11.25">
      <c r="K383" s="119" t="s">
        <v>397</v>
      </c>
      <c r="L383" s="119">
        <f>COUNTIF(K9:K373,"=NE")</f>
        <v>42</v>
      </c>
    </row>
    <row r="384" spans="11:12" ht="11.25">
      <c r="K384" s="10"/>
      <c r="L384" s="10"/>
    </row>
    <row r="385" spans="11:12" ht="11.25">
      <c r="K385" s="10"/>
      <c r="L385" s="122">
        <f>COUNTIF(K9:K373,"=E")</f>
        <v>9</v>
      </c>
    </row>
    <row r="386" spans="11:12" ht="11.25">
      <c r="K386" s="10"/>
      <c r="L386" s="122">
        <f>COUNTIF(K9:K373,"=ENE")</f>
        <v>13</v>
      </c>
    </row>
    <row r="387" spans="11:12" ht="11.25">
      <c r="K387" s="10"/>
      <c r="L387" s="122">
        <f>COUNTIF(K9:K373,"=ESE")</f>
        <v>11</v>
      </c>
    </row>
    <row r="388" spans="11:12" ht="11.25">
      <c r="K388" s="119" t="s">
        <v>398</v>
      </c>
      <c r="L388" s="119">
        <f>SUM(L385:L387)</f>
        <v>33</v>
      </c>
    </row>
    <row r="389" spans="11:12" ht="11.25">
      <c r="K389" s="119" t="s">
        <v>483</v>
      </c>
      <c r="L389" s="119">
        <f>COUNTIF(K9:K373,"=SE")</f>
        <v>15</v>
      </c>
    </row>
    <row r="390" spans="11:12" ht="11.25">
      <c r="K390" s="10"/>
      <c r="L390" s="10"/>
    </row>
    <row r="391" spans="11:12" ht="11.25">
      <c r="K391" s="10"/>
      <c r="L391" s="122">
        <f>COUNTIF(K9:K373,"=S")</f>
        <v>34</v>
      </c>
    </row>
    <row r="392" spans="11:12" ht="11.25">
      <c r="K392" s="10"/>
      <c r="L392" s="122">
        <f>COUNTIF(K9:K373,"=SSE")</f>
        <v>14</v>
      </c>
    </row>
    <row r="393" spans="11:12" ht="11.25">
      <c r="K393" s="10"/>
      <c r="L393" s="122">
        <f>COUNTIF(K9:K373,"=SSW")</f>
        <v>21</v>
      </c>
    </row>
    <row r="394" spans="11:12" ht="11.25">
      <c r="K394" s="119" t="s">
        <v>484</v>
      </c>
      <c r="L394" s="119">
        <f>SUM(L391:L393)</f>
        <v>69</v>
      </c>
    </row>
    <row r="395" spans="11:12" ht="11.25">
      <c r="K395" s="119" t="s">
        <v>485</v>
      </c>
      <c r="L395" s="119">
        <f>COUNTIF(K9:K373,"=SW")</f>
        <v>74</v>
      </c>
    </row>
    <row r="396" spans="11:12" ht="11.25">
      <c r="K396" s="10"/>
      <c r="L396" s="10"/>
    </row>
    <row r="397" spans="11:12" ht="11.25">
      <c r="K397" s="10"/>
      <c r="L397" s="122">
        <f>COUNTIF(K9:K373,"=W")</f>
        <v>39</v>
      </c>
    </row>
    <row r="398" spans="11:12" ht="11.25">
      <c r="K398" s="10"/>
      <c r="L398" s="122">
        <f>COUNTIF(K9:K373,"=WSW")</f>
        <v>25</v>
      </c>
    </row>
    <row r="399" spans="11:12" ht="11.25">
      <c r="K399" s="10"/>
      <c r="L399" s="122">
        <f>COUNTIF(K9:K373,"=WNW")</f>
        <v>13</v>
      </c>
    </row>
    <row r="400" spans="11:12" ht="11.25">
      <c r="K400" s="119" t="s">
        <v>486</v>
      </c>
      <c r="L400" s="119">
        <f>SUM(L397:L399)</f>
        <v>77</v>
      </c>
    </row>
    <row r="401" spans="11:12" ht="11.25">
      <c r="K401" s="119" t="s">
        <v>487</v>
      </c>
      <c r="L401" s="119">
        <f>COUNTIF(K9:K373,"=NW")</f>
        <v>26</v>
      </c>
    </row>
  </sheetData>
  <sheetProtection password="CB5B" sheet="1" objects="1" scenarios="1"/>
  <conditionalFormatting sqref="D9:D67">
    <cfRule type="cellIs" priority="1" dxfId="0" operator="between" stopIfTrue="1">
      <formula>0</formula>
      <formula>4.9</formula>
    </cfRule>
    <cfRule type="cellIs" priority="2" dxfId="1" operator="between" stopIfTrue="1">
      <formula>5</formula>
      <formula>9.9</formula>
    </cfRule>
    <cfRule type="cellIs" priority="3" dxfId="2" operator="between" stopIfTrue="1">
      <formula>10</formula>
      <formula>14.9</formula>
    </cfRule>
  </conditionalFormatting>
  <conditionalFormatting sqref="E282:E373 E9:E98">
    <cfRule type="cellIs" priority="4" dxfId="3" operator="between" stopIfTrue="1">
      <formula>-4.9</formula>
      <formula>-0.1</formula>
    </cfRule>
    <cfRule type="cellIs" priority="5" dxfId="4" operator="between" stopIfTrue="1">
      <formula>0</formula>
      <formula>4.9</formula>
    </cfRule>
    <cfRule type="cellIs" priority="6" dxfId="1" operator="between" stopIfTrue="1">
      <formula>5</formula>
      <formula>9.9</formula>
    </cfRule>
  </conditionalFormatting>
  <conditionalFormatting sqref="D282:D312 E129:E251 D68:D128">
    <cfRule type="cellIs" priority="7" dxfId="1" operator="between" stopIfTrue="1">
      <formula>5</formula>
      <formula>9.9</formula>
    </cfRule>
    <cfRule type="cellIs" priority="8" dxfId="2" operator="between" stopIfTrue="1">
      <formula>10</formula>
      <formula>14.9</formula>
    </cfRule>
    <cfRule type="cellIs" priority="9" dxfId="5" operator="between" stopIfTrue="1">
      <formula>15</formula>
      <formula>20.9</formula>
    </cfRule>
  </conditionalFormatting>
  <conditionalFormatting sqref="D313:D373 E252:E281 E99:E128">
    <cfRule type="cellIs" priority="10" dxfId="4" operator="between" stopIfTrue="1">
      <formula>0</formula>
      <formula>4.9</formula>
    </cfRule>
    <cfRule type="cellIs" priority="11" dxfId="1" operator="between" stopIfTrue="1">
      <formula>5</formula>
      <formula>9.9</formula>
    </cfRule>
    <cfRule type="cellIs" priority="12" dxfId="2" operator="between" stopIfTrue="1">
      <formula>10</formula>
      <formula>14.9</formula>
    </cfRule>
  </conditionalFormatting>
  <conditionalFormatting sqref="D252:D281">
    <cfRule type="cellIs" priority="13" dxfId="2" operator="between" stopIfTrue="1">
      <formula>10</formula>
      <formula>14.9</formula>
    </cfRule>
    <cfRule type="cellIs" priority="14" dxfId="5" operator="between" stopIfTrue="1">
      <formula>15</formula>
      <formula>20.9</formula>
    </cfRule>
    <cfRule type="cellIs" priority="15" dxfId="6" operator="between" stopIfTrue="1">
      <formula>21</formula>
      <formula>24.9</formula>
    </cfRule>
  </conditionalFormatting>
  <conditionalFormatting sqref="D129:D159">
    <cfRule type="cellIs" priority="16" dxfId="2" operator="between" stopIfTrue="1">
      <formula>10</formula>
      <formula>14.9</formula>
    </cfRule>
    <cfRule type="cellIs" priority="17" dxfId="5" operator="between" stopIfTrue="1">
      <formula>14.9</formula>
      <formula>20.9</formula>
    </cfRule>
    <cfRule type="cellIs" priority="18" dxfId="6" operator="between" stopIfTrue="1">
      <formula>21</formula>
      <formula>24.9</formula>
    </cfRule>
  </conditionalFormatting>
  <conditionalFormatting sqref="D160:D251">
    <cfRule type="cellIs" priority="19" dxfId="5" operator="between" stopIfTrue="1">
      <formula>15</formula>
      <formula>20.9</formula>
    </cfRule>
    <cfRule type="cellIs" priority="20" dxfId="6" operator="between" stopIfTrue="1">
      <formula>21</formula>
      <formula>24.9</formula>
    </cfRule>
    <cfRule type="cellIs" priority="21" dxfId="7" operator="between" stopIfTrue="1">
      <formula>25</formula>
      <formula>29.9</formula>
    </cfRule>
  </conditionalFormatting>
  <conditionalFormatting sqref="P9:P373">
    <cfRule type="cellIs" priority="22" dxfId="8" operator="between" stopIfTrue="1">
      <formula>0.1</formula>
      <formula>99</formula>
    </cfRule>
  </conditionalFormatting>
  <conditionalFormatting sqref="N1 N3:N6 N8:N65536">
    <cfRule type="cellIs" priority="23" dxfId="9" operator="greaterThan" stopIfTrue="1">
      <formula>39.9</formula>
    </cfRule>
  </conditionalFormatting>
  <conditionalFormatting sqref="N2 N7">
    <cfRule type="cellIs" priority="24" dxfId="10" operator="greaterThan" stopIfTrue="1">
      <formula>39.9</formula>
    </cfRule>
  </conditionalFormatting>
  <printOptions/>
  <pageMargins left="0.75" right="0.75" top="1" bottom="1" header="0.5" footer="0.5"/>
  <pageSetup horizontalDpi="200" verticalDpi="2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57"/>
  <sheetViews>
    <sheetView workbookViewId="0" topLeftCell="A1">
      <selection activeCell="M16" sqref="M16"/>
    </sheetView>
  </sheetViews>
  <sheetFormatPr defaultColWidth="9.140625" defaultRowHeight="12.75"/>
  <sheetData>
    <row r="1" spans="1:18" ht="12.75">
      <c r="A1" s="41" t="s">
        <v>73</v>
      </c>
      <c r="B1" s="41"/>
      <c r="C1" s="41"/>
      <c r="D1" s="41"/>
      <c r="E1" s="41"/>
      <c r="F1" s="42"/>
      <c r="G1" s="41"/>
      <c r="H1" s="42"/>
      <c r="I1" s="41"/>
      <c r="J1" s="41"/>
      <c r="K1" s="41"/>
      <c r="L1" s="41"/>
      <c r="M1" s="41"/>
      <c r="N1" s="41"/>
      <c r="O1" s="41"/>
      <c r="P1" s="41"/>
      <c r="Q1" s="41"/>
      <c r="R1" s="41"/>
    </row>
    <row r="2" spans="1:18" ht="20.25">
      <c r="A2" s="41"/>
      <c r="B2" s="41"/>
      <c r="C2" s="43"/>
      <c r="D2" s="41"/>
      <c r="E2" s="41"/>
      <c r="F2" s="42"/>
      <c r="G2" s="41"/>
      <c r="H2" s="42"/>
      <c r="I2" s="41"/>
      <c r="J2" s="41"/>
      <c r="K2" s="41"/>
      <c r="L2" s="41"/>
      <c r="M2" s="41"/>
      <c r="N2" s="41"/>
      <c r="O2" s="41"/>
      <c r="P2" s="41"/>
      <c r="Q2" s="41"/>
      <c r="R2" s="41"/>
    </row>
    <row r="3" spans="1:18" ht="76.5">
      <c r="A3" s="44" t="s">
        <v>74</v>
      </c>
      <c r="B3" s="45" t="s">
        <v>196</v>
      </c>
      <c r="C3" s="46" t="s">
        <v>197</v>
      </c>
      <c r="D3" s="47" t="s">
        <v>198</v>
      </c>
      <c r="E3" s="41"/>
      <c r="F3" s="51" t="s">
        <v>222</v>
      </c>
      <c r="G3" s="48"/>
      <c r="H3" s="47" t="s">
        <v>221</v>
      </c>
      <c r="I3" s="41"/>
      <c r="J3" s="41"/>
      <c r="K3" s="44" t="s">
        <v>74</v>
      </c>
      <c r="L3" s="49" t="s">
        <v>199</v>
      </c>
      <c r="M3" s="46" t="s">
        <v>197</v>
      </c>
      <c r="N3" s="47" t="s">
        <v>200</v>
      </c>
      <c r="O3" s="50"/>
      <c r="P3" s="51" t="s">
        <v>224</v>
      </c>
      <c r="Q3" s="48"/>
      <c r="R3" s="47" t="s">
        <v>201</v>
      </c>
    </row>
    <row r="4" spans="1:18" ht="12.75">
      <c r="A4" s="52" t="s">
        <v>202</v>
      </c>
      <c r="B4" s="53">
        <v>4.2</v>
      </c>
      <c r="C4" s="54">
        <v>3.2</v>
      </c>
      <c r="D4" s="64">
        <f aca="true" t="shared" si="0" ref="D4:D15">SUM(C4-B4)</f>
        <v>-1</v>
      </c>
      <c r="E4" s="41"/>
      <c r="F4" s="56">
        <v>3.7</v>
      </c>
      <c r="G4" s="50"/>
      <c r="H4" s="57">
        <f aca="true" t="shared" si="1" ref="H4:H15">SUM(F4-B4)</f>
        <v>-0.5</v>
      </c>
      <c r="I4" s="41"/>
      <c r="J4" s="41"/>
      <c r="K4" s="52" t="s">
        <v>202</v>
      </c>
      <c r="L4" s="53">
        <v>3.7</v>
      </c>
      <c r="M4" s="54">
        <v>3.23</v>
      </c>
      <c r="N4" s="64">
        <f aca="true" t="shared" si="2" ref="N4:N15">SUM(M4-L4)</f>
        <v>-0.4700000000000002</v>
      </c>
      <c r="O4" s="50"/>
      <c r="P4" s="56">
        <v>3.67</v>
      </c>
      <c r="Q4" s="50"/>
      <c r="R4" s="57">
        <f aca="true" t="shared" si="3" ref="R4:R15">SUM(P4-B4)</f>
        <v>-0.5300000000000002</v>
      </c>
    </row>
    <row r="5" spans="1:18" ht="12.75">
      <c r="A5" s="52" t="s">
        <v>119</v>
      </c>
      <c r="B5" s="53">
        <v>4.2</v>
      </c>
      <c r="C5" s="58">
        <v>6.3</v>
      </c>
      <c r="D5" s="59">
        <f t="shared" si="0"/>
        <v>2.0999999999999996</v>
      </c>
      <c r="E5" s="41"/>
      <c r="F5" s="60">
        <v>6.4</v>
      </c>
      <c r="G5" s="50"/>
      <c r="H5" s="62">
        <f t="shared" si="1"/>
        <v>2.2</v>
      </c>
      <c r="I5" s="41"/>
      <c r="J5" s="41"/>
      <c r="K5" s="52" t="s">
        <v>119</v>
      </c>
      <c r="L5" s="53">
        <v>4.2</v>
      </c>
      <c r="M5" s="58">
        <v>6.31</v>
      </c>
      <c r="N5" s="254">
        <f t="shared" si="2"/>
        <v>2.1099999999999994</v>
      </c>
      <c r="O5" s="50"/>
      <c r="P5" s="60">
        <v>6.6</v>
      </c>
      <c r="Q5" s="50"/>
      <c r="R5" s="62">
        <f t="shared" si="3"/>
        <v>2.3999999999999995</v>
      </c>
    </row>
    <row r="6" spans="1:18" ht="12.75">
      <c r="A6" s="52" t="s">
        <v>120</v>
      </c>
      <c r="B6" s="53">
        <v>6.3</v>
      </c>
      <c r="C6" s="58">
        <v>6.8</v>
      </c>
      <c r="D6" s="254">
        <f t="shared" si="0"/>
        <v>0.5</v>
      </c>
      <c r="E6" s="41"/>
      <c r="F6" s="60">
        <v>6.7</v>
      </c>
      <c r="G6" s="61"/>
      <c r="H6" s="62">
        <f t="shared" si="1"/>
        <v>0.40000000000000036</v>
      </c>
      <c r="I6" s="41"/>
      <c r="J6" s="41"/>
      <c r="K6" s="52" t="s">
        <v>120</v>
      </c>
      <c r="L6" s="53">
        <v>6.3</v>
      </c>
      <c r="M6" s="58">
        <v>6.81</v>
      </c>
      <c r="N6" s="254">
        <f t="shared" si="2"/>
        <v>0.5099999999999998</v>
      </c>
      <c r="O6" s="50"/>
      <c r="P6" s="60">
        <v>6.96</v>
      </c>
      <c r="Q6" s="50"/>
      <c r="R6" s="62">
        <f t="shared" si="3"/>
        <v>0.6600000000000001</v>
      </c>
    </row>
    <row r="7" spans="1:18" ht="12.75">
      <c r="A7" s="52" t="s">
        <v>121</v>
      </c>
      <c r="B7" s="53">
        <v>8.1</v>
      </c>
      <c r="C7" s="58">
        <v>12</v>
      </c>
      <c r="D7" s="59">
        <f t="shared" si="0"/>
        <v>3.9000000000000004</v>
      </c>
      <c r="E7" s="41"/>
      <c r="F7" s="60">
        <v>11.8</v>
      </c>
      <c r="G7" s="61"/>
      <c r="H7" s="62">
        <f t="shared" si="1"/>
        <v>3.700000000000001</v>
      </c>
      <c r="I7" s="41"/>
      <c r="J7" s="41"/>
      <c r="K7" s="52" t="s">
        <v>121</v>
      </c>
      <c r="L7" s="53">
        <v>7.7</v>
      </c>
      <c r="M7" s="58">
        <v>12.03</v>
      </c>
      <c r="N7" s="254">
        <f t="shared" si="2"/>
        <v>4.329999999999999</v>
      </c>
      <c r="O7" s="50"/>
      <c r="P7" s="60">
        <v>11.99</v>
      </c>
      <c r="Q7" s="50"/>
      <c r="R7" s="62">
        <f t="shared" si="3"/>
        <v>3.8900000000000006</v>
      </c>
    </row>
    <row r="8" spans="1:18" ht="12.75">
      <c r="A8" s="52" t="s">
        <v>345</v>
      </c>
      <c r="B8" s="53">
        <v>11.3</v>
      </c>
      <c r="C8" s="58">
        <v>12.3</v>
      </c>
      <c r="D8" s="59">
        <f t="shared" si="0"/>
        <v>1</v>
      </c>
      <c r="E8" s="41"/>
      <c r="F8" s="60">
        <v>12.2</v>
      </c>
      <c r="G8" s="63"/>
      <c r="H8" s="62">
        <f t="shared" si="1"/>
        <v>0.8999999999999986</v>
      </c>
      <c r="I8" s="41"/>
      <c r="J8" s="41"/>
      <c r="K8" s="52" t="s">
        <v>345</v>
      </c>
      <c r="L8" s="53">
        <v>11.4</v>
      </c>
      <c r="M8" s="58">
        <v>12.34</v>
      </c>
      <c r="N8" s="254">
        <f t="shared" si="2"/>
        <v>0.9399999999999995</v>
      </c>
      <c r="O8" s="50"/>
      <c r="P8" s="60">
        <v>12.35</v>
      </c>
      <c r="Q8" s="50"/>
      <c r="R8" s="62">
        <f t="shared" si="3"/>
        <v>1.049999999999999</v>
      </c>
    </row>
    <row r="9" spans="1:18" ht="12.75">
      <c r="A9" s="52" t="s">
        <v>122</v>
      </c>
      <c r="B9" s="53">
        <v>14.1</v>
      </c>
      <c r="C9" s="58">
        <v>14.3</v>
      </c>
      <c r="D9" s="59">
        <f t="shared" si="0"/>
        <v>0.20000000000000107</v>
      </c>
      <c r="E9" s="41"/>
      <c r="F9" s="56">
        <v>13.8</v>
      </c>
      <c r="G9" s="63"/>
      <c r="H9" s="57">
        <f t="shared" si="1"/>
        <v>-0.29999999999999893</v>
      </c>
      <c r="I9" s="41"/>
      <c r="J9" s="41"/>
      <c r="K9" s="52" t="s">
        <v>122</v>
      </c>
      <c r="L9" s="53">
        <v>14.3</v>
      </c>
      <c r="M9" s="284">
        <v>14.35</v>
      </c>
      <c r="N9" s="324">
        <f t="shared" si="2"/>
        <v>0.049999999999998934</v>
      </c>
      <c r="O9" s="50"/>
      <c r="P9" s="56">
        <v>13.91</v>
      </c>
      <c r="Q9" s="50"/>
      <c r="R9" s="57">
        <f t="shared" si="3"/>
        <v>-0.1899999999999995</v>
      </c>
    </row>
    <row r="10" spans="1:18" ht="12.75">
      <c r="A10" s="52" t="s">
        <v>326</v>
      </c>
      <c r="B10" s="53">
        <v>16.5</v>
      </c>
      <c r="C10" s="54">
        <v>15.8</v>
      </c>
      <c r="D10" s="64">
        <f t="shared" si="0"/>
        <v>-0.6999999999999993</v>
      </c>
      <c r="E10" s="41"/>
      <c r="F10" s="56">
        <v>15.2</v>
      </c>
      <c r="G10" s="61"/>
      <c r="H10" s="57">
        <f t="shared" si="1"/>
        <v>-1.3000000000000007</v>
      </c>
      <c r="I10" s="41"/>
      <c r="J10" s="41"/>
      <c r="K10" s="52" t="s">
        <v>326</v>
      </c>
      <c r="L10" s="53">
        <v>16.7</v>
      </c>
      <c r="M10" s="54">
        <v>15.77</v>
      </c>
      <c r="N10" s="64">
        <f t="shared" si="2"/>
        <v>-0.9299999999999997</v>
      </c>
      <c r="O10" s="50"/>
      <c r="P10" s="56">
        <v>15.43</v>
      </c>
      <c r="Q10" s="50"/>
      <c r="R10" s="57">
        <f t="shared" si="3"/>
        <v>-1.0700000000000003</v>
      </c>
    </row>
    <row r="11" spans="1:18" ht="12.75">
      <c r="A11" s="52" t="s">
        <v>327</v>
      </c>
      <c r="B11" s="53">
        <v>16.2</v>
      </c>
      <c r="C11" s="54">
        <v>15.9</v>
      </c>
      <c r="D11" s="55">
        <f t="shared" si="0"/>
        <v>-0.29999999999999893</v>
      </c>
      <c r="E11" s="41"/>
      <c r="F11" s="56">
        <v>15.4</v>
      </c>
      <c r="G11" s="50"/>
      <c r="H11" s="57">
        <f t="shared" si="1"/>
        <v>-0.7999999999999989</v>
      </c>
      <c r="I11" s="41"/>
      <c r="J11" s="41"/>
      <c r="K11" s="52" t="s">
        <v>327</v>
      </c>
      <c r="L11" s="53">
        <v>16.4</v>
      </c>
      <c r="M11" s="54">
        <v>15.95</v>
      </c>
      <c r="N11" s="64">
        <f t="shared" si="2"/>
        <v>-0.4499999999999993</v>
      </c>
      <c r="O11" s="50"/>
      <c r="P11" s="56">
        <v>15.63</v>
      </c>
      <c r="Q11" s="50"/>
      <c r="R11" s="57">
        <f t="shared" si="3"/>
        <v>-0.5699999999999985</v>
      </c>
    </row>
    <row r="12" spans="1:18" ht="12.75">
      <c r="A12" s="52" t="s">
        <v>328</v>
      </c>
      <c r="B12" s="53">
        <v>13.7</v>
      </c>
      <c r="C12" s="58">
        <v>15.6</v>
      </c>
      <c r="D12" s="59">
        <f t="shared" si="0"/>
        <v>1.9000000000000004</v>
      </c>
      <c r="E12" s="41"/>
      <c r="F12" s="60">
        <v>15.1</v>
      </c>
      <c r="G12" s="50"/>
      <c r="H12" s="62">
        <f t="shared" si="1"/>
        <v>1.4000000000000004</v>
      </c>
      <c r="I12" s="41"/>
      <c r="J12" s="41"/>
      <c r="K12" s="52" t="s">
        <v>328</v>
      </c>
      <c r="L12" s="53">
        <v>13.5</v>
      </c>
      <c r="M12" s="58">
        <v>15.65</v>
      </c>
      <c r="N12" s="254">
        <f t="shared" si="2"/>
        <v>2.1500000000000004</v>
      </c>
      <c r="O12" s="50"/>
      <c r="P12" s="60">
        <v>15.24</v>
      </c>
      <c r="Q12" s="50"/>
      <c r="R12" s="62">
        <f t="shared" si="3"/>
        <v>1.540000000000001</v>
      </c>
    </row>
    <row r="13" spans="1:18" ht="12.75">
      <c r="A13" s="52" t="s">
        <v>329</v>
      </c>
      <c r="B13" s="53">
        <v>10.4</v>
      </c>
      <c r="C13" s="58">
        <v>12.5</v>
      </c>
      <c r="D13" s="59">
        <f t="shared" si="0"/>
        <v>2.0999999999999996</v>
      </c>
      <c r="E13" s="41"/>
      <c r="F13" s="60">
        <v>12.6</v>
      </c>
      <c r="G13" s="50"/>
      <c r="H13" s="62">
        <f t="shared" si="1"/>
        <v>2.1999999999999993</v>
      </c>
      <c r="I13" s="41"/>
      <c r="J13" s="41"/>
      <c r="K13" s="52" t="s">
        <v>329</v>
      </c>
      <c r="L13" s="53">
        <v>10.2</v>
      </c>
      <c r="M13" s="58">
        <v>12.49</v>
      </c>
      <c r="N13" s="254">
        <f t="shared" si="2"/>
        <v>2.290000000000001</v>
      </c>
      <c r="O13" s="50"/>
      <c r="P13" s="60">
        <v>12.67</v>
      </c>
      <c r="Q13" s="50"/>
      <c r="R13" s="62">
        <f t="shared" si="3"/>
        <v>2.2699999999999996</v>
      </c>
    </row>
    <row r="14" spans="1:18" ht="12.75">
      <c r="A14" s="52" t="s">
        <v>233</v>
      </c>
      <c r="B14" s="53">
        <v>6.9</v>
      </c>
      <c r="C14" s="58">
        <v>8.9</v>
      </c>
      <c r="D14" s="59">
        <f t="shared" si="0"/>
        <v>2</v>
      </c>
      <c r="E14" s="41"/>
      <c r="F14" s="60">
        <v>9.6</v>
      </c>
      <c r="G14" s="50"/>
      <c r="H14" s="62">
        <f t="shared" si="1"/>
        <v>2.6999999999999993</v>
      </c>
      <c r="I14" s="41"/>
      <c r="J14" s="41"/>
      <c r="K14" s="52" t="s">
        <v>233</v>
      </c>
      <c r="L14" s="53">
        <v>6.1</v>
      </c>
      <c r="M14" s="58">
        <v>8.89</v>
      </c>
      <c r="N14" s="254">
        <f t="shared" si="2"/>
        <v>2.790000000000001</v>
      </c>
      <c r="O14" s="50"/>
      <c r="P14" s="60">
        <v>9.75</v>
      </c>
      <c r="Q14" s="50"/>
      <c r="R14" s="62">
        <f t="shared" si="3"/>
        <v>2.8499999999999996</v>
      </c>
    </row>
    <row r="15" spans="1:18" ht="12.75">
      <c r="A15" s="52" t="s">
        <v>234</v>
      </c>
      <c r="B15" s="53">
        <v>5.1</v>
      </c>
      <c r="C15" s="58">
        <v>5.3</v>
      </c>
      <c r="D15" s="59">
        <f t="shared" si="0"/>
        <v>0.20000000000000018</v>
      </c>
      <c r="E15" s="41"/>
      <c r="F15" s="56"/>
      <c r="G15" s="50"/>
      <c r="H15" s="65">
        <f t="shared" si="1"/>
        <v>-5.1</v>
      </c>
      <c r="I15" s="41"/>
      <c r="J15" s="41"/>
      <c r="K15" s="52" t="s">
        <v>234</v>
      </c>
      <c r="L15" s="53">
        <v>4.3</v>
      </c>
      <c r="M15" s="58">
        <v>5.32</v>
      </c>
      <c r="N15" s="254">
        <f t="shared" si="2"/>
        <v>1.0200000000000005</v>
      </c>
      <c r="O15" s="50"/>
      <c r="P15" s="56"/>
      <c r="Q15" s="50"/>
      <c r="R15" s="65">
        <f t="shared" si="3"/>
        <v>-5.1</v>
      </c>
    </row>
    <row r="16" spans="1:18" ht="12.75">
      <c r="A16" s="52" t="s">
        <v>235</v>
      </c>
      <c r="B16" s="53">
        <f>SUM(B4:B15)/12</f>
        <v>9.75</v>
      </c>
      <c r="C16" s="66">
        <f>SUM(C4:C15)/12</f>
        <v>10.741666666666667</v>
      </c>
      <c r="D16" s="67">
        <f>SUM(D4:D15)/12</f>
        <v>0.9916666666666668</v>
      </c>
      <c r="E16" s="41"/>
      <c r="F16" s="68">
        <f>SUM(F4:F15)/12</f>
        <v>10.208333333333332</v>
      </c>
      <c r="G16" s="50"/>
      <c r="H16" s="69">
        <f>SUM(H4:H15)/12</f>
        <v>0.4583333333333335</v>
      </c>
      <c r="I16" s="41"/>
      <c r="J16" s="41"/>
      <c r="K16" s="52" t="s">
        <v>235</v>
      </c>
      <c r="L16" s="53">
        <v>9.6</v>
      </c>
      <c r="M16" s="58">
        <f>SUM(M4:M15)/12</f>
        <v>10.761666666666668</v>
      </c>
      <c r="N16" s="254">
        <f>SUM(N4:N15)/12</f>
        <v>1.195</v>
      </c>
      <c r="O16" s="50"/>
      <c r="P16" s="68">
        <f>SUM(P4:P15)/12</f>
        <v>10.35</v>
      </c>
      <c r="Q16" s="50"/>
      <c r="R16" s="69">
        <f>SUM(R4:R15)/12</f>
        <v>0.6000000000000001</v>
      </c>
    </row>
    <row r="17" spans="1:18" ht="12.75">
      <c r="A17" s="70"/>
      <c r="B17" s="71"/>
      <c r="C17" s="71"/>
      <c r="D17" s="72"/>
      <c r="E17" s="41"/>
      <c r="F17" s="70"/>
      <c r="G17" s="71"/>
      <c r="H17" s="72"/>
      <c r="I17" s="41"/>
      <c r="J17" s="41"/>
      <c r="K17" s="70"/>
      <c r="L17" s="71"/>
      <c r="M17" s="71"/>
      <c r="N17" s="72"/>
      <c r="O17" s="41"/>
      <c r="P17" s="70"/>
      <c r="Q17" s="71"/>
      <c r="R17" s="72"/>
    </row>
    <row r="18" spans="1:18" ht="12.75">
      <c r="A18" s="41"/>
      <c r="B18" s="41"/>
      <c r="C18" s="41"/>
      <c r="D18" s="41"/>
      <c r="E18" s="41"/>
      <c r="F18" s="41"/>
      <c r="G18" s="41"/>
      <c r="H18" s="41"/>
      <c r="I18" s="41"/>
      <c r="J18" s="41"/>
      <c r="K18" s="41"/>
      <c r="L18" s="41"/>
      <c r="M18" s="41"/>
      <c r="N18" s="41"/>
      <c r="O18" s="41"/>
      <c r="P18" s="41"/>
      <c r="Q18" s="41"/>
      <c r="R18" s="41"/>
    </row>
    <row r="19" spans="1:18" ht="12.75">
      <c r="A19" s="41"/>
      <c r="B19" s="41"/>
      <c r="C19" s="41"/>
      <c r="D19" s="41"/>
      <c r="E19" s="41"/>
      <c r="F19" s="41"/>
      <c r="G19" s="41"/>
      <c r="H19" s="41"/>
      <c r="I19" s="41"/>
      <c r="J19" s="41"/>
      <c r="K19" s="41"/>
      <c r="L19" s="41"/>
      <c r="M19" s="41"/>
      <c r="N19" s="41"/>
      <c r="O19" s="41"/>
      <c r="P19" s="41"/>
      <c r="Q19" s="41"/>
      <c r="R19" s="41"/>
    </row>
    <row r="20" spans="1:18" ht="12.75">
      <c r="A20" s="41"/>
      <c r="B20" s="41"/>
      <c r="C20" s="41"/>
      <c r="D20" s="41"/>
      <c r="E20" s="41"/>
      <c r="F20" s="41"/>
      <c r="G20" s="41"/>
      <c r="H20" s="41"/>
      <c r="I20" s="41"/>
      <c r="J20" s="41"/>
      <c r="K20" s="41"/>
      <c r="L20" s="41"/>
      <c r="M20" s="41"/>
      <c r="N20" s="41"/>
      <c r="O20" s="41"/>
      <c r="P20" s="41"/>
      <c r="Q20" s="41"/>
      <c r="R20" s="41"/>
    </row>
    <row r="21" spans="1:18" ht="12.75">
      <c r="A21" s="41"/>
      <c r="B21" s="41"/>
      <c r="C21" s="41"/>
      <c r="D21" s="41"/>
      <c r="E21" s="41"/>
      <c r="F21" s="41"/>
      <c r="G21" s="41"/>
      <c r="H21" s="41"/>
      <c r="I21" s="41"/>
      <c r="J21" s="41"/>
      <c r="K21" s="41"/>
      <c r="L21" s="41"/>
      <c r="M21" s="41"/>
      <c r="N21" s="41"/>
      <c r="O21" s="41"/>
      <c r="P21" s="41"/>
      <c r="Q21" s="41"/>
      <c r="R21" s="41"/>
    </row>
    <row r="22" spans="1:18" ht="23.25">
      <c r="A22" s="73" t="s">
        <v>364</v>
      </c>
      <c r="B22" s="41"/>
      <c r="C22" s="41"/>
      <c r="D22" s="41"/>
      <c r="E22" s="41"/>
      <c r="F22" s="41"/>
      <c r="G22" s="41"/>
      <c r="H22" s="41"/>
      <c r="I22" s="41"/>
      <c r="J22" s="41"/>
      <c r="K22" s="41"/>
      <c r="L22" s="41"/>
      <c r="M22" s="41"/>
      <c r="N22" s="41"/>
      <c r="O22" s="41"/>
      <c r="P22" s="41"/>
      <c r="Q22" s="41"/>
      <c r="R22" s="41"/>
    </row>
    <row r="23" spans="1:18" ht="12.75">
      <c r="A23" s="41"/>
      <c r="B23" s="41"/>
      <c r="C23" s="41"/>
      <c r="D23" s="41"/>
      <c r="E23" s="41"/>
      <c r="F23" s="41"/>
      <c r="G23" s="41"/>
      <c r="H23" s="41"/>
      <c r="I23" s="41"/>
      <c r="J23" s="41"/>
      <c r="K23" s="41"/>
      <c r="L23" s="41"/>
      <c r="M23" s="41"/>
      <c r="N23" s="41"/>
      <c r="O23" s="41"/>
      <c r="P23" s="41"/>
      <c r="Q23" s="41"/>
      <c r="R23" s="41"/>
    </row>
    <row r="24" spans="1:18" ht="12.75">
      <c r="A24" s="74"/>
      <c r="B24" s="75" t="s">
        <v>365</v>
      </c>
      <c r="C24" s="75" t="s">
        <v>366</v>
      </c>
      <c r="D24" s="75" t="s">
        <v>367</v>
      </c>
      <c r="E24" s="75" t="s">
        <v>368</v>
      </c>
      <c r="F24" s="75" t="s">
        <v>369</v>
      </c>
      <c r="G24" s="75" t="s">
        <v>244</v>
      </c>
      <c r="H24" s="75" t="s">
        <v>245</v>
      </c>
      <c r="I24" s="75" t="s">
        <v>246</v>
      </c>
      <c r="J24" s="75" t="s">
        <v>247</v>
      </c>
      <c r="K24" s="75" t="s">
        <v>248</v>
      </c>
      <c r="L24" s="75" t="s">
        <v>141</v>
      </c>
      <c r="M24" s="75" t="s">
        <v>142</v>
      </c>
      <c r="N24" s="76" t="s">
        <v>143</v>
      </c>
      <c r="O24" s="41"/>
      <c r="P24" s="41"/>
      <c r="Q24" s="41"/>
      <c r="R24" s="41"/>
    </row>
    <row r="25" spans="1:18" ht="12.75">
      <c r="A25" s="74"/>
      <c r="B25" s="75"/>
      <c r="C25" s="75"/>
      <c r="D25" s="75"/>
      <c r="E25" s="75"/>
      <c r="F25" s="75"/>
      <c r="G25" s="75"/>
      <c r="H25" s="75"/>
      <c r="I25" s="75"/>
      <c r="J25" s="75"/>
      <c r="K25" s="75"/>
      <c r="L25" s="75"/>
      <c r="M25" s="75"/>
      <c r="N25" s="75"/>
      <c r="O25" s="41"/>
      <c r="P25" s="41"/>
      <c r="Q25" s="41"/>
      <c r="R25" s="41"/>
    </row>
    <row r="26" spans="1:18" ht="12.75">
      <c r="A26" s="74" t="s">
        <v>144</v>
      </c>
      <c r="B26" s="75">
        <v>4.2</v>
      </c>
      <c r="C26" s="75">
        <v>4.2</v>
      </c>
      <c r="D26" s="75">
        <v>6.3</v>
      </c>
      <c r="E26" s="75">
        <v>8.1</v>
      </c>
      <c r="F26" s="75">
        <v>11.3</v>
      </c>
      <c r="G26" s="75">
        <v>14.1</v>
      </c>
      <c r="H26" s="75">
        <v>16.5</v>
      </c>
      <c r="I26" s="75">
        <v>16.2</v>
      </c>
      <c r="J26" s="75">
        <v>13.7</v>
      </c>
      <c r="K26" s="75">
        <v>10.4</v>
      </c>
      <c r="L26" s="75">
        <v>6.9</v>
      </c>
      <c r="M26" s="75">
        <v>5.1</v>
      </c>
      <c r="N26" s="75">
        <v>9.75</v>
      </c>
      <c r="O26" s="41"/>
      <c r="P26" s="41"/>
      <c r="Q26" s="41"/>
      <c r="R26" s="41"/>
    </row>
    <row r="27" spans="1:18" ht="12.75">
      <c r="A27" s="41"/>
      <c r="B27" s="41"/>
      <c r="C27" s="41"/>
      <c r="D27" s="41"/>
      <c r="E27" s="41"/>
      <c r="F27" s="41"/>
      <c r="G27" s="41"/>
      <c r="H27" s="41"/>
      <c r="I27" s="41"/>
      <c r="J27" s="41"/>
      <c r="K27" s="41"/>
      <c r="L27" s="41"/>
      <c r="M27" s="41"/>
      <c r="N27" s="41"/>
      <c r="O27" s="41"/>
      <c r="P27" s="41"/>
      <c r="Q27" s="41"/>
      <c r="R27" s="41"/>
    </row>
    <row r="28" spans="1:18" ht="12.75">
      <c r="A28" s="77" t="s">
        <v>145</v>
      </c>
      <c r="B28" s="41"/>
      <c r="C28" s="41"/>
      <c r="D28" s="41"/>
      <c r="E28" s="41"/>
      <c r="F28" s="41"/>
      <c r="G28" s="41"/>
      <c r="H28" s="41"/>
      <c r="I28" s="41"/>
      <c r="J28" s="41"/>
      <c r="K28" s="41"/>
      <c r="L28" s="41"/>
      <c r="M28" s="41"/>
      <c r="N28" s="41"/>
      <c r="O28" s="41"/>
      <c r="P28" s="41"/>
      <c r="Q28" s="41"/>
      <c r="R28" s="41"/>
    </row>
    <row r="29" spans="1:18" ht="12.75">
      <c r="A29" s="41"/>
      <c r="B29" s="41"/>
      <c r="C29" s="41"/>
      <c r="D29" s="41"/>
      <c r="E29" s="41"/>
      <c r="F29" s="41"/>
      <c r="G29" s="41"/>
      <c r="H29" s="41"/>
      <c r="I29" s="41"/>
      <c r="J29" s="41"/>
      <c r="K29" s="41"/>
      <c r="L29" s="41"/>
      <c r="M29" s="41"/>
      <c r="N29" s="41"/>
      <c r="O29" s="41"/>
      <c r="P29" s="41"/>
      <c r="Q29" s="41"/>
      <c r="R29" s="41"/>
    </row>
    <row r="30" spans="1:18" ht="12.75">
      <c r="A30" s="41"/>
      <c r="B30" s="41"/>
      <c r="C30" s="41"/>
      <c r="D30" s="41"/>
      <c r="E30" s="41"/>
      <c r="F30" s="41"/>
      <c r="G30" s="41"/>
      <c r="H30" s="41"/>
      <c r="I30" s="41"/>
      <c r="J30" s="41"/>
      <c r="K30" s="41"/>
      <c r="L30" s="41"/>
      <c r="M30" s="41"/>
      <c r="N30" s="41"/>
      <c r="O30" s="41"/>
      <c r="P30" s="41"/>
      <c r="Q30" s="41"/>
      <c r="R30" s="41"/>
    </row>
    <row r="31" spans="1:18" ht="12.75">
      <c r="A31" s="41"/>
      <c r="B31" s="41"/>
      <c r="C31" s="41"/>
      <c r="D31" s="41"/>
      <c r="E31" s="41"/>
      <c r="F31" s="41"/>
      <c r="G31" s="41"/>
      <c r="H31" s="41"/>
      <c r="I31" s="41"/>
      <c r="J31" s="41"/>
      <c r="K31" s="41"/>
      <c r="L31" s="41"/>
      <c r="M31" s="41"/>
      <c r="N31" s="41"/>
      <c r="O31" s="41"/>
      <c r="P31" s="41"/>
      <c r="Q31" s="41"/>
      <c r="R31" s="41"/>
    </row>
    <row r="32" spans="1:18" ht="12.75">
      <c r="A32" s="78" t="s">
        <v>223</v>
      </c>
      <c r="B32" s="41"/>
      <c r="C32" s="41"/>
      <c r="D32" s="41"/>
      <c r="E32" s="41"/>
      <c r="F32" s="41"/>
      <c r="G32" s="41"/>
      <c r="H32" s="41"/>
      <c r="I32" s="41"/>
      <c r="J32" s="41"/>
      <c r="K32" s="41"/>
      <c r="L32" s="41"/>
      <c r="M32" s="41"/>
      <c r="N32" s="41"/>
      <c r="O32" s="41"/>
      <c r="P32" s="41"/>
      <c r="Q32" s="41"/>
      <c r="R32" s="41"/>
    </row>
    <row r="33" spans="1:18" ht="12.75">
      <c r="A33" s="41"/>
      <c r="B33" s="41"/>
      <c r="C33" s="41"/>
      <c r="D33" s="41"/>
      <c r="E33" s="41"/>
      <c r="F33" s="41"/>
      <c r="G33" s="41"/>
      <c r="H33" s="41"/>
      <c r="I33" s="41"/>
      <c r="J33" s="41"/>
      <c r="K33" s="41"/>
      <c r="L33" s="41"/>
      <c r="M33" s="41"/>
      <c r="N33" s="41"/>
      <c r="O33" s="41"/>
      <c r="P33" s="41"/>
      <c r="Q33" s="41"/>
      <c r="R33" s="41"/>
    </row>
    <row r="34" spans="1:18" ht="12.75">
      <c r="A34" s="74"/>
      <c r="B34" s="75" t="s">
        <v>365</v>
      </c>
      <c r="C34" s="75" t="s">
        <v>366</v>
      </c>
      <c r="D34" s="75" t="s">
        <v>367</v>
      </c>
      <c r="E34" s="75" t="s">
        <v>368</v>
      </c>
      <c r="F34" s="75" t="s">
        <v>369</v>
      </c>
      <c r="G34" s="75" t="s">
        <v>244</v>
      </c>
      <c r="H34" s="75" t="s">
        <v>245</v>
      </c>
      <c r="I34" s="75" t="s">
        <v>246</v>
      </c>
      <c r="J34" s="75" t="s">
        <v>247</v>
      </c>
      <c r="K34" s="75" t="s">
        <v>248</v>
      </c>
      <c r="L34" s="75" t="s">
        <v>141</v>
      </c>
      <c r="M34" s="75" t="s">
        <v>142</v>
      </c>
      <c r="N34" s="76" t="s">
        <v>143</v>
      </c>
      <c r="O34" s="41"/>
      <c r="P34" s="41"/>
      <c r="Q34" s="41"/>
      <c r="R34" s="41"/>
    </row>
    <row r="35" spans="1:18" ht="12.75">
      <c r="A35" s="74"/>
      <c r="B35" s="75"/>
      <c r="C35" s="75"/>
      <c r="D35" s="75"/>
      <c r="E35" s="75"/>
      <c r="F35" s="75"/>
      <c r="G35" s="75"/>
      <c r="H35" s="75"/>
      <c r="I35" s="75"/>
      <c r="J35" s="75"/>
      <c r="K35" s="75"/>
      <c r="L35" s="75"/>
      <c r="M35" s="75"/>
      <c r="N35" s="75"/>
      <c r="O35" s="41"/>
      <c r="P35" s="41"/>
      <c r="Q35" s="41"/>
      <c r="R35" s="41"/>
    </row>
    <row r="36" spans="1:18" ht="12.75">
      <c r="A36" s="74" t="s">
        <v>395</v>
      </c>
      <c r="B36" s="161">
        <v>3.2</v>
      </c>
      <c r="C36" s="79"/>
      <c r="D36" s="79"/>
      <c r="E36" s="79"/>
      <c r="F36" s="79"/>
      <c r="G36" s="79"/>
      <c r="H36" s="79"/>
      <c r="I36" s="79"/>
      <c r="J36" s="79"/>
      <c r="K36" s="79"/>
      <c r="L36" s="79"/>
      <c r="M36" s="79"/>
      <c r="N36" s="79"/>
      <c r="O36" s="80" t="s">
        <v>146</v>
      </c>
      <c r="P36" s="41"/>
      <c r="Q36" s="41"/>
      <c r="R36" s="41"/>
    </row>
    <row r="41" spans="1:5" ht="12.75">
      <c r="A41" s="81" t="s">
        <v>151</v>
      </c>
      <c r="B41" s="81"/>
      <c r="C41" s="81"/>
      <c r="D41" s="81"/>
      <c r="E41" s="81"/>
    </row>
    <row r="42" spans="1:5" ht="12.75">
      <c r="A42" s="81"/>
      <c r="B42" s="81"/>
      <c r="C42" s="81"/>
      <c r="D42" s="81"/>
      <c r="E42" s="81"/>
    </row>
    <row r="43" spans="1:5" ht="12.75">
      <c r="A43" s="81"/>
      <c r="B43" s="81"/>
      <c r="C43" s="81" t="s">
        <v>395</v>
      </c>
      <c r="D43" s="81" t="s">
        <v>395</v>
      </c>
      <c r="E43" s="81" t="s">
        <v>147</v>
      </c>
    </row>
    <row r="44" spans="1:5" ht="12.75">
      <c r="A44" s="81" t="s">
        <v>74</v>
      </c>
      <c r="B44" s="81" t="s">
        <v>395</v>
      </c>
      <c r="C44" s="81" t="s">
        <v>148</v>
      </c>
      <c r="D44" s="81" t="s">
        <v>149</v>
      </c>
      <c r="E44" s="81" t="s">
        <v>150</v>
      </c>
    </row>
    <row r="45" spans="1:5" ht="12.75">
      <c r="A45" s="82" t="s">
        <v>202</v>
      </c>
      <c r="B45" s="83">
        <v>3.7</v>
      </c>
      <c r="C45" s="83"/>
      <c r="D45" s="83"/>
      <c r="E45" s="83">
        <v>57.4</v>
      </c>
    </row>
    <row r="46" spans="1:5" ht="12.75">
      <c r="A46" s="82" t="s">
        <v>119</v>
      </c>
      <c r="B46" s="83">
        <v>4.2</v>
      </c>
      <c r="C46" s="83"/>
      <c r="D46" s="83"/>
      <c r="E46" s="83">
        <v>52.1</v>
      </c>
    </row>
    <row r="47" spans="1:5" ht="12.75">
      <c r="A47" s="82" t="s">
        <v>120</v>
      </c>
      <c r="B47" s="83">
        <v>6.3</v>
      </c>
      <c r="C47" s="83"/>
      <c r="D47" s="83"/>
      <c r="E47" s="83">
        <v>53.7</v>
      </c>
    </row>
    <row r="48" spans="1:5" ht="12.75">
      <c r="A48" s="82" t="s">
        <v>121</v>
      </c>
      <c r="B48" s="83">
        <v>7.7</v>
      </c>
      <c r="C48" s="83"/>
      <c r="D48" s="83"/>
      <c r="E48" s="83">
        <v>52.4</v>
      </c>
    </row>
    <row r="49" spans="1:5" ht="12.75">
      <c r="A49" s="82" t="s">
        <v>345</v>
      </c>
      <c r="B49" s="83">
        <v>11.4</v>
      </c>
      <c r="C49" s="83"/>
      <c r="D49" s="83"/>
      <c r="E49" s="83">
        <v>49.8</v>
      </c>
    </row>
    <row r="50" spans="1:5" ht="12.75">
      <c r="A50" s="82" t="s">
        <v>122</v>
      </c>
      <c r="B50" s="83">
        <v>14.3</v>
      </c>
      <c r="C50" s="83"/>
      <c r="D50" s="83"/>
      <c r="E50" s="83">
        <v>56.5</v>
      </c>
    </row>
    <row r="51" spans="1:5" ht="12.75">
      <c r="A51" s="82" t="s">
        <v>326</v>
      </c>
      <c r="B51" s="83">
        <v>16.7</v>
      </c>
      <c r="C51" s="83"/>
      <c r="D51" s="83"/>
      <c r="E51" s="83">
        <v>46.3</v>
      </c>
    </row>
    <row r="52" spans="1:5" ht="12.75">
      <c r="A52" s="82" t="s">
        <v>327</v>
      </c>
      <c r="B52" s="83">
        <v>16.4</v>
      </c>
      <c r="C52" s="83"/>
      <c r="D52" s="83"/>
      <c r="E52" s="83">
        <v>49.9</v>
      </c>
    </row>
    <row r="53" spans="1:5" ht="12.75">
      <c r="A53" s="82" t="s">
        <v>328</v>
      </c>
      <c r="B53" s="83">
        <v>13.5</v>
      </c>
      <c r="C53" s="83"/>
      <c r="D53" s="83"/>
      <c r="E53" s="83">
        <v>53.4</v>
      </c>
    </row>
    <row r="54" spans="1:5" ht="12.75">
      <c r="A54" s="82" t="s">
        <v>329</v>
      </c>
      <c r="B54" s="83">
        <v>10.2</v>
      </c>
      <c r="C54" s="83"/>
      <c r="D54" s="83"/>
      <c r="E54" s="83">
        <v>70.7</v>
      </c>
    </row>
    <row r="55" spans="1:5" ht="12.75">
      <c r="A55" s="82" t="s">
        <v>233</v>
      </c>
      <c r="B55" s="83">
        <v>6.1</v>
      </c>
      <c r="C55" s="83"/>
      <c r="D55" s="83"/>
      <c r="E55" s="83">
        <v>64.2</v>
      </c>
    </row>
    <row r="56" spans="1:5" ht="12.75">
      <c r="A56" s="82" t="s">
        <v>234</v>
      </c>
      <c r="B56" s="83">
        <v>4.3</v>
      </c>
      <c r="C56" s="83"/>
      <c r="D56" s="83"/>
      <c r="E56" s="83">
        <v>71.6</v>
      </c>
    </row>
    <row r="57" spans="1:5" ht="12.75">
      <c r="A57" s="82" t="s">
        <v>46</v>
      </c>
      <c r="B57" s="83">
        <v>9.6</v>
      </c>
      <c r="C57" s="83"/>
      <c r="D57" s="83"/>
      <c r="E57" s="83">
        <v>768</v>
      </c>
    </row>
  </sheetData>
  <hyperlinks>
    <hyperlink ref="F3" r:id="rId1" display="2009 Hadley CET"/>
    <hyperlink ref="A28" r:id="rId2" display="CET From 1900 to Present. (Met Office Hadley)"/>
    <hyperlink ref="P3" r:id="rId3" display="Philip Eden CET"/>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33"/>
  <sheetViews>
    <sheetView workbookViewId="0" topLeftCell="A1">
      <selection activeCell="C32" sqref="C32"/>
    </sheetView>
  </sheetViews>
  <sheetFormatPr defaultColWidth="9.140625" defaultRowHeight="12.75"/>
  <sheetData>
    <row r="1" spans="1:8" ht="13.5" thickBot="1">
      <c r="A1" s="246">
        <v>8.1</v>
      </c>
      <c r="B1" s="247">
        <v>4.9</v>
      </c>
      <c r="D1" s="228"/>
      <c r="E1" s="227"/>
      <c r="G1" s="285">
        <v>20.8</v>
      </c>
      <c r="H1" s="286">
        <v>4.9</v>
      </c>
    </row>
    <row r="2" spans="1:8" ht="12.75">
      <c r="A2" s="181">
        <v>10.8</v>
      </c>
      <c r="B2" s="178">
        <v>-1.3</v>
      </c>
      <c r="D2" s="196"/>
      <c r="E2" s="221"/>
      <c r="G2" s="285">
        <v>24.7</v>
      </c>
      <c r="H2" s="287">
        <v>6.8</v>
      </c>
    </row>
    <row r="3" spans="1:8" ht="12.75">
      <c r="A3" s="152">
        <v>10</v>
      </c>
      <c r="B3" s="131">
        <v>-1</v>
      </c>
      <c r="C3" s="147"/>
      <c r="G3" s="285">
        <v>23.7</v>
      </c>
      <c r="H3" s="287">
        <v>10.5</v>
      </c>
    </row>
    <row r="4" spans="1:8" ht="12.75">
      <c r="A4" s="152">
        <v>8.1</v>
      </c>
      <c r="B4" s="131">
        <v>5.4</v>
      </c>
      <c r="C4" s="147"/>
      <c r="G4" s="285">
        <v>21</v>
      </c>
      <c r="H4" s="287">
        <v>9.5</v>
      </c>
    </row>
    <row r="5" spans="1:8" ht="12.75">
      <c r="A5" s="152">
        <v>5.9</v>
      </c>
      <c r="B5" s="131">
        <v>-0.1</v>
      </c>
      <c r="C5" s="147"/>
      <c r="G5" s="285">
        <v>16.8</v>
      </c>
      <c r="H5" s="287">
        <v>9.7</v>
      </c>
    </row>
    <row r="6" spans="1:8" ht="12.75">
      <c r="A6" s="152">
        <v>6.7</v>
      </c>
      <c r="B6" s="131">
        <v>-0.3</v>
      </c>
      <c r="C6" s="147"/>
      <c r="G6" s="285">
        <v>19.6</v>
      </c>
      <c r="H6" s="287">
        <v>9.6</v>
      </c>
    </row>
    <row r="7" spans="1:8" ht="12.75">
      <c r="A7" s="152">
        <v>8.1</v>
      </c>
      <c r="B7" s="131">
        <v>1.5</v>
      </c>
      <c r="C7" s="147"/>
      <c r="G7" s="285">
        <v>17.5</v>
      </c>
      <c r="H7" s="287">
        <v>5</v>
      </c>
    </row>
    <row r="8" spans="1:8" ht="12.75">
      <c r="A8" s="152">
        <v>12.8</v>
      </c>
      <c r="B8" s="131">
        <v>1</v>
      </c>
      <c r="C8" s="147"/>
      <c r="G8" s="285">
        <v>18.4</v>
      </c>
      <c r="H8" s="287">
        <v>8.3</v>
      </c>
    </row>
    <row r="9" spans="1:8" ht="12.75">
      <c r="A9" s="152">
        <v>6.2</v>
      </c>
      <c r="B9" s="131">
        <v>2.5</v>
      </c>
      <c r="C9" s="147"/>
      <c r="G9" s="285">
        <v>17.3</v>
      </c>
      <c r="H9" s="287">
        <v>10.2</v>
      </c>
    </row>
    <row r="10" spans="1:8" ht="12.75">
      <c r="A10" s="152">
        <v>6.1</v>
      </c>
      <c r="B10" s="131">
        <v>-3.3</v>
      </c>
      <c r="C10" s="147"/>
      <c r="G10" s="285">
        <v>16.5</v>
      </c>
      <c r="H10" s="287">
        <v>7.3</v>
      </c>
    </row>
    <row r="11" spans="1:8" ht="12.75">
      <c r="A11" s="152">
        <v>7.9</v>
      </c>
      <c r="B11" s="131">
        <v>-2.3</v>
      </c>
      <c r="C11" s="147"/>
      <c r="G11" s="285">
        <v>18</v>
      </c>
      <c r="H11" s="287">
        <v>5</v>
      </c>
    </row>
    <row r="12" spans="1:8" ht="12.75">
      <c r="A12" s="152">
        <v>10.4</v>
      </c>
      <c r="B12" s="131">
        <v>0.8</v>
      </c>
      <c r="C12" s="147"/>
      <c r="G12" s="288">
        <v>16.3</v>
      </c>
      <c r="H12" s="286">
        <v>2.7</v>
      </c>
    </row>
    <row r="13" spans="1:8" ht="12.75">
      <c r="A13" s="152">
        <v>5.9</v>
      </c>
      <c r="B13" s="131">
        <v>2.4</v>
      </c>
      <c r="C13" s="147"/>
      <c r="G13" s="285">
        <v>19.3</v>
      </c>
      <c r="H13" s="287">
        <v>10.1</v>
      </c>
    </row>
    <row r="14" spans="1:8" ht="12.75">
      <c r="A14" s="152">
        <v>4.9</v>
      </c>
      <c r="B14" s="131">
        <v>1</v>
      </c>
      <c r="C14" s="147"/>
      <c r="G14" s="285">
        <v>22.9</v>
      </c>
      <c r="H14" s="287">
        <v>5.9</v>
      </c>
    </row>
    <row r="15" spans="1:8" ht="12.75">
      <c r="A15" s="152">
        <v>6.5</v>
      </c>
      <c r="B15" s="131">
        <v>1.4</v>
      </c>
      <c r="C15" s="147"/>
      <c r="G15" s="285">
        <v>21</v>
      </c>
      <c r="H15" s="289">
        <v>11.1</v>
      </c>
    </row>
    <row r="16" spans="1:8" ht="12.75">
      <c r="A16" s="152">
        <v>2.9</v>
      </c>
      <c r="B16" s="131">
        <v>1.4</v>
      </c>
      <c r="C16" s="147"/>
      <c r="G16" s="285">
        <v>18.9</v>
      </c>
      <c r="H16" s="287">
        <v>8.6</v>
      </c>
    </row>
    <row r="17" spans="1:8" ht="12.75">
      <c r="A17" s="152">
        <v>2.7</v>
      </c>
      <c r="B17" s="131">
        <v>-2</v>
      </c>
      <c r="C17" s="147"/>
      <c r="G17" s="285">
        <v>15.9</v>
      </c>
      <c r="H17" s="287">
        <v>8.1</v>
      </c>
    </row>
    <row r="18" spans="1:8" ht="12.75">
      <c r="A18" s="152">
        <v>3.4</v>
      </c>
      <c r="B18" s="131">
        <v>-2.9</v>
      </c>
      <c r="C18" s="147"/>
      <c r="G18" s="285">
        <v>17.7</v>
      </c>
      <c r="H18" s="287">
        <v>9.8</v>
      </c>
    </row>
    <row r="19" spans="1:8" ht="12.75">
      <c r="A19" s="152">
        <v>6.8</v>
      </c>
      <c r="B19" s="131">
        <v>-2.8</v>
      </c>
      <c r="C19" s="147"/>
      <c r="G19" s="285">
        <v>18.1</v>
      </c>
      <c r="H19" s="287">
        <v>9.8</v>
      </c>
    </row>
    <row r="20" spans="1:8" ht="12.75">
      <c r="A20" s="152">
        <v>7</v>
      </c>
      <c r="B20" s="131">
        <v>1</v>
      </c>
      <c r="C20" s="147"/>
      <c r="G20" s="285">
        <v>21.8</v>
      </c>
      <c r="H20" s="287">
        <v>5</v>
      </c>
    </row>
    <row r="21" spans="1:8" ht="12.75">
      <c r="A21" s="152">
        <v>11.2</v>
      </c>
      <c r="B21" s="131">
        <v>5.2</v>
      </c>
      <c r="C21" s="147"/>
      <c r="G21" s="285">
        <v>20.2</v>
      </c>
      <c r="H21" s="287">
        <v>13.9</v>
      </c>
    </row>
    <row r="22" spans="1:8" ht="12.75">
      <c r="A22" s="152">
        <v>12.2</v>
      </c>
      <c r="B22" s="131">
        <v>7</v>
      </c>
      <c r="C22" s="147"/>
      <c r="G22" s="285">
        <v>19.6</v>
      </c>
      <c r="H22" s="287">
        <v>13.2</v>
      </c>
    </row>
    <row r="23" spans="1:8" ht="12.75">
      <c r="A23" s="152">
        <v>10.3</v>
      </c>
      <c r="B23" s="131">
        <v>9.5</v>
      </c>
      <c r="C23" s="147"/>
      <c r="G23" s="285">
        <v>16.9</v>
      </c>
      <c r="H23" s="287">
        <v>10.2</v>
      </c>
    </row>
    <row r="24" spans="1:8" ht="12.75">
      <c r="A24" s="152">
        <v>9.6</v>
      </c>
      <c r="B24" s="131">
        <v>1.8</v>
      </c>
      <c r="C24" s="147"/>
      <c r="G24" s="285">
        <v>17.1</v>
      </c>
      <c r="H24" s="287">
        <v>6.5</v>
      </c>
    </row>
    <row r="25" spans="1:8" ht="12.75">
      <c r="A25" s="152">
        <v>12.4</v>
      </c>
      <c r="B25" s="131">
        <v>4.3</v>
      </c>
      <c r="C25" s="147"/>
      <c r="G25" s="285">
        <v>20.5</v>
      </c>
      <c r="H25" s="287">
        <v>9.9</v>
      </c>
    </row>
    <row r="26" spans="1:8" ht="12.75">
      <c r="A26" s="152">
        <v>13</v>
      </c>
      <c r="B26" s="131">
        <v>9.6</v>
      </c>
      <c r="C26" s="147"/>
      <c r="G26" s="285">
        <v>28.6</v>
      </c>
      <c r="H26" s="287">
        <v>15.2</v>
      </c>
    </row>
    <row r="27" spans="1:8" ht="12.75">
      <c r="A27" s="152">
        <v>10.2</v>
      </c>
      <c r="B27" s="131">
        <v>7</v>
      </c>
      <c r="C27" s="147"/>
      <c r="G27" s="285">
        <v>29.1</v>
      </c>
      <c r="H27" s="287">
        <v>16.5</v>
      </c>
    </row>
    <row r="28" spans="1:8" ht="12.75">
      <c r="A28" s="152">
        <v>7.8</v>
      </c>
      <c r="B28" s="131">
        <v>7.4</v>
      </c>
      <c r="C28" s="147"/>
      <c r="G28" s="285">
        <v>17.8</v>
      </c>
      <c r="H28" s="287">
        <v>12.5</v>
      </c>
    </row>
    <row r="29" spans="1:8" ht="12.75">
      <c r="A29" s="152">
        <v>8.3</v>
      </c>
      <c r="B29" s="131">
        <v>5.2</v>
      </c>
      <c r="C29" s="147"/>
      <c r="G29" s="285">
        <v>18.4</v>
      </c>
      <c r="H29" s="287">
        <v>5.8</v>
      </c>
    </row>
    <row r="30" spans="1:8" ht="12.75">
      <c r="A30" s="152">
        <v>10.9</v>
      </c>
      <c r="B30" s="131">
        <v>2.5</v>
      </c>
      <c r="C30" s="147"/>
      <c r="G30" s="285">
        <v>19.6</v>
      </c>
      <c r="H30" s="287">
        <v>5.3</v>
      </c>
    </row>
    <row r="31" spans="1:9" ht="12.75">
      <c r="A31" s="152">
        <v>12.3</v>
      </c>
      <c r="B31" s="131">
        <v>3.8</v>
      </c>
      <c r="C31" s="147"/>
      <c r="G31" s="290">
        <f>SUM(G1:G30)/30</f>
        <v>19.8</v>
      </c>
      <c r="H31" s="290">
        <f>SUM(H1:H30)/30</f>
        <v>8.896666666666667</v>
      </c>
      <c r="I31" s="291">
        <f>SUM(G31:H31)/2</f>
        <v>14.348333333333333</v>
      </c>
    </row>
    <row r="32" spans="1:3" ht="12.75">
      <c r="A32" s="147">
        <f>SUM(A1:A31)/31</f>
        <v>8.367741935483872</v>
      </c>
      <c r="B32" s="147">
        <f>SUM(B1:B31)/31</f>
        <v>2.2774193548387096</v>
      </c>
      <c r="C32" s="321">
        <f>SUM(A32:B32)/2</f>
        <v>5.322580645161291</v>
      </c>
    </row>
    <row r="33" spans="7:9" ht="12.75">
      <c r="G33" s="292">
        <v>19.8</v>
      </c>
      <c r="H33" s="293">
        <v>8.9</v>
      </c>
      <c r="I33" s="291">
        <f>SUM(G33:H33)/2</f>
        <v>14.350000000000001</v>
      </c>
    </row>
  </sheetData>
  <conditionalFormatting sqref="E1:E2 B1:B31">
    <cfRule type="cellIs" priority="1" dxfId="3" operator="between" stopIfTrue="1">
      <formula>-4.9</formula>
      <formula>-0.1</formula>
    </cfRule>
    <cfRule type="cellIs" priority="2" dxfId="4" operator="between" stopIfTrue="1">
      <formula>0</formula>
      <formula>4.9</formula>
    </cfRule>
    <cfRule type="cellIs" priority="3" dxfId="1" operator="between" stopIfTrue="1">
      <formula>5</formula>
      <formula>9.9</formula>
    </cfRule>
  </conditionalFormatting>
  <conditionalFormatting sqref="D1:D2 H33 H1:H30">
    <cfRule type="cellIs" priority="4" dxfId="1" operator="between" stopIfTrue="1">
      <formula>5</formula>
      <formula>9.9</formula>
    </cfRule>
    <cfRule type="cellIs" priority="5" dxfId="2" operator="between" stopIfTrue="1">
      <formula>10</formula>
      <formula>14.9</formula>
    </cfRule>
    <cfRule type="cellIs" priority="6" dxfId="5" operator="between" stopIfTrue="1">
      <formula>15</formula>
      <formula>20.9</formula>
    </cfRule>
  </conditionalFormatting>
  <conditionalFormatting sqref="G33 G1:G30">
    <cfRule type="cellIs" priority="7" dxfId="5" operator="between" stopIfTrue="1">
      <formula>15</formula>
      <formula>20.9</formula>
    </cfRule>
    <cfRule type="cellIs" priority="8" dxfId="6" operator="between" stopIfTrue="1">
      <formula>21</formula>
      <formula>24.9</formula>
    </cfRule>
    <cfRule type="cellIs" priority="9" dxfId="7" operator="between" stopIfTrue="1">
      <formula>25</formula>
      <formula>29.9</formula>
    </cfRule>
  </conditionalFormatting>
  <conditionalFormatting sqref="A1:A31">
    <cfRule type="cellIs" priority="10" dxfId="4" operator="between" stopIfTrue="1">
      <formula>0</formula>
      <formula>4.9</formula>
    </cfRule>
    <cfRule type="cellIs" priority="11" dxfId="1" operator="between" stopIfTrue="1">
      <formula>5</formula>
      <formula>9.9</formula>
    </cfRule>
    <cfRule type="cellIs" priority="12" dxfId="2" operator="between" stopIfTrue="1">
      <formula>10</formula>
      <formula>14.9</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dc:creator>
  <cp:keywords/>
  <dc:description/>
  <cp:lastModifiedBy>Paul</cp:lastModifiedBy>
  <dcterms:created xsi:type="dcterms:W3CDTF">2007-07-24T12:34:04Z</dcterms:created>
  <dcterms:modified xsi:type="dcterms:W3CDTF">2012-01-27T19:18:23Z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