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11.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jotter" sheetId="11" r:id="rId11"/>
    <sheet name="annual mean" sheetId="12" r:id="rId12"/>
  </sheets>
  <definedNames/>
  <calcPr fullCalcOnLoad="1" iterate="1" iterateCount="1" iterateDelta="0.001"/>
</workbook>
</file>

<file path=xl/comments10.xml><?xml version="1.0" encoding="utf-8"?>
<comments xmlns="http://schemas.openxmlformats.org/spreadsheetml/2006/main">
  <authors>
    <author>Paul</author>
    <author>Paul med</author>
    <author>office</author>
  </authors>
  <commentList>
    <comment ref="A1" authorId="0">
      <text>
        <r>
          <rPr>
            <sz val="8"/>
            <rFont val="Tahoma"/>
            <family val="0"/>
          </rPr>
          <t xml:space="preserve">The position is set in a semi rural garden, moderately sheltered to the northeast by hedges and trees, which border farmland and fields.
</t>
        </r>
      </text>
    </comment>
    <comment ref="J9" authorId="0">
      <text>
        <r>
          <rPr>
            <sz val="9"/>
            <rFont val="Tahoma"/>
            <family val="0"/>
          </rPr>
          <t xml:space="preserve">Stratocumulus, Cirrocumulus: Vis 10m
</t>
        </r>
      </text>
    </comment>
    <comment ref="S9" authorId="0">
      <text>
        <r>
          <rPr>
            <sz val="9"/>
            <rFont val="Tahoma"/>
            <family val="0"/>
          </rPr>
          <t xml:space="preserve">f
</t>
        </r>
      </text>
    </comment>
    <comment ref="J10" authorId="0">
      <text>
        <r>
          <rPr>
            <sz val="9"/>
            <rFont val="Tahoma"/>
            <family val="0"/>
          </rPr>
          <t xml:space="preserve">Cumulus Vis 10m
</t>
        </r>
      </text>
    </comment>
    <comment ref="S10" authorId="0">
      <text>
        <r>
          <rPr>
            <b/>
            <sz val="9"/>
            <rFont val="Tahoma"/>
            <family val="0"/>
          </rPr>
          <t>r</t>
        </r>
      </text>
    </comment>
    <comment ref="S11" authorId="0">
      <text>
        <r>
          <rPr>
            <sz val="9"/>
            <rFont val="Tahoma"/>
            <family val="0"/>
          </rPr>
          <t xml:space="preserve">f
</t>
        </r>
      </text>
    </comment>
    <comment ref="D10" authorId="0">
      <text>
        <r>
          <rPr>
            <sz val="9"/>
            <rFont val="Tahoma"/>
            <family val="0"/>
          </rPr>
          <t xml:space="preserve">max to 18:00 GMT 6.1
</t>
        </r>
      </text>
    </comment>
    <comment ref="J11" authorId="0">
      <text>
        <r>
          <rPr>
            <sz val="9"/>
            <rFont val="Tahoma"/>
            <family val="0"/>
          </rPr>
          <t xml:space="preserve">nimbostratus (light rain) Vis 3m
</t>
        </r>
      </text>
    </comment>
    <comment ref="E11" authorId="0">
      <text>
        <r>
          <rPr>
            <sz val="9"/>
            <rFont val="Tahoma"/>
            <family val="0"/>
          </rPr>
          <t xml:space="preserve">low overnight 3.0c
</t>
        </r>
      </text>
    </comment>
    <comment ref="J12" authorId="0">
      <text>
        <r>
          <rPr>
            <sz val="9"/>
            <rFont val="Tahoma"/>
            <family val="0"/>
          </rPr>
          <t>Cirrostratus, Cirrocumulus, Altostratus
Vis 7m</t>
        </r>
      </text>
    </comment>
    <comment ref="S12" authorId="0">
      <text>
        <r>
          <rPr>
            <sz val="9"/>
            <rFont val="Tahoma"/>
            <family val="0"/>
          </rPr>
          <t xml:space="preserve">r
</t>
        </r>
      </text>
    </comment>
    <comment ref="D12" authorId="0">
      <text>
        <r>
          <rPr>
            <sz val="9"/>
            <rFont val="Tahoma"/>
            <family val="0"/>
          </rPr>
          <t xml:space="preserve">Max to 18:00 = 8.6c
</t>
        </r>
      </text>
    </comment>
    <comment ref="E13" authorId="0">
      <text>
        <r>
          <rPr>
            <sz val="9"/>
            <rFont val="Tahoma"/>
            <family val="0"/>
          </rPr>
          <t xml:space="preserve">low overnight 6.0c
</t>
        </r>
      </text>
    </comment>
    <comment ref="J13" authorId="0">
      <text>
        <r>
          <rPr>
            <sz val="9"/>
            <rFont val="Tahoma"/>
            <family val="0"/>
          </rPr>
          <t>Cumulus, Cumulus fractus
Vis 10m</t>
        </r>
      </text>
    </comment>
    <comment ref="S13" authorId="0">
      <text>
        <r>
          <rPr>
            <sz val="9"/>
            <rFont val="Tahoma"/>
            <family val="0"/>
          </rPr>
          <t xml:space="preserve">r
</t>
        </r>
      </text>
    </comment>
    <comment ref="J14" authorId="0">
      <text>
        <r>
          <rPr>
            <sz val="9"/>
            <rFont val="Tahoma"/>
            <family val="0"/>
          </rPr>
          <t xml:space="preserve">Cirrocumulus, Cirrostratus, Cumulus. Vis: 2m
</t>
        </r>
      </text>
    </comment>
    <comment ref="S14" authorId="0">
      <text>
        <r>
          <rPr>
            <sz val="9"/>
            <rFont val="Tahoma"/>
            <family val="0"/>
          </rPr>
          <t xml:space="preserve">r
</t>
        </r>
      </text>
    </comment>
    <comment ref="D14" authorId="0">
      <text>
        <r>
          <rPr>
            <sz val="9"/>
            <rFont val="Tahoma"/>
            <family val="0"/>
          </rPr>
          <t xml:space="preserve">max to 18:00 GMT = 7.9c.
</t>
        </r>
      </text>
    </comment>
    <comment ref="J15" authorId="0">
      <text>
        <r>
          <rPr>
            <sz val="9"/>
            <rFont val="Tahoma"/>
            <family val="0"/>
          </rPr>
          <t xml:space="preserve">Stratocumulus Vis 5m
</t>
        </r>
      </text>
    </comment>
    <comment ref="S15" authorId="0">
      <text>
        <r>
          <rPr>
            <sz val="9"/>
            <rFont val="Tahoma"/>
            <family val="0"/>
          </rPr>
          <t xml:space="preserve">r
</t>
        </r>
      </text>
    </comment>
    <comment ref="E15" authorId="0">
      <text>
        <r>
          <rPr>
            <sz val="9"/>
            <rFont val="Tahoma"/>
            <family val="0"/>
          </rPr>
          <t xml:space="preserve">low 0vernight 7.8c.
</t>
        </r>
      </text>
    </comment>
    <comment ref="J16" authorId="0">
      <text>
        <r>
          <rPr>
            <sz val="9"/>
            <rFont val="Tahoma"/>
            <family val="0"/>
          </rPr>
          <t xml:space="preserve">Stratus, Stratocumulus, vis 5m
</t>
        </r>
      </text>
    </comment>
    <comment ref="P15" authorId="0">
      <text>
        <r>
          <rPr>
            <sz val="9"/>
            <rFont val="Tahoma"/>
            <family val="0"/>
          </rPr>
          <t xml:space="preserve">tr
</t>
        </r>
      </text>
    </comment>
    <comment ref="S16" authorId="0">
      <text>
        <r>
          <rPr>
            <sz val="9"/>
            <rFont val="Tahoma"/>
            <family val="0"/>
          </rPr>
          <t xml:space="preserve">r
</t>
        </r>
      </text>
    </comment>
    <comment ref="P16" authorId="0">
      <text>
        <r>
          <rPr>
            <sz val="9"/>
            <rFont val="Tahoma"/>
            <family val="0"/>
          </rPr>
          <t xml:space="preserve">tr
</t>
        </r>
      </text>
    </comment>
    <comment ref="S17" authorId="0">
      <text>
        <r>
          <rPr>
            <sz val="9"/>
            <rFont val="Tahoma"/>
            <family val="0"/>
          </rPr>
          <t xml:space="preserve">s
</t>
        </r>
      </text>
    </comment>
    <comment ref="S18" authorId="0">
      <text>
        <r>
          <rPr>
            <sz val="9"/>
            <rFont val="Tahoma"/>
            <family val="0"/>
          </rPr>
          <t xml:space="preserve">fs
</t>
        </r>
      </text>
    </comment>
    <comment ref="E19" authorId="0">
      <text>
        <r>
          <rPr>
            <sz val="9"/>
            <rFont val="Tahoma"/>
            <family val="0"/>
          </rPr>
          <t xml:space="preserve">night low 8.7c
</t>
        </r>
      </text>
    </comment>
    <comment ref="J17" authorId="0">
      <text>
        <r>
          <rPr>
            <sz val="9"/>
            <rFont val="Tahoma"/>
            <family val="0"/>
          </rPr>
          <t xml:space="preserve">Stratus, Stratocumulus Vis 10m
</t>
        </r>
      </text>
    </comment>
    <comment ref="J18" authorId="0">
      <text>
        <r>
          <rPr>
            <sz val="9"/>
            <rFont val="Tahoma"/>
            <family val="0"/>
          </rPr>
          <t xml:space="preserve">Stratocumulus: Vis 10m
</t>
        </r>
      </text>
    </comment>
    <comment ref="J19" authorId="0">
      <text>
        <r>
          <rPr>
            <sz val="9"/>
            <rFont val="Tahoma"/>
            <family val="0"/>
          </rPr>
          <t xml:space="preserve">Stratocumulus: Vis 10m
</t>
        </r>
      </text>
    </comment>
    <comment ref="S19" authorId="0">
      <text>
        <r>
          <rPr>
            <sz val="9"/>
            <rFont val="Tahoma"/>
            <family val="0"/>
          </rPr>
          <t xml:space="preserve">rs
</t>
        </r>
      </text>
    </comment>
    <comment ref="E20" authorId="0">
      <text>
        <r>
          <rPr>
            <sz val="9"/>
            <rFont val="Tahoma"/>
            <family val="0"/>
          </rPr>
          <t xml:space="preserve">night low 9.1
</t>
        </r>
      </text>
    </comment>
    <comment ref="J20" authorId="0">
      <text>
        <r>
          <rPr>
            <sz val="9"/>
            <rFont val="Tahoma"/>
            <family val="0"/>
          </rPr>
          <t xml:space="preserve">Nimbostratus. Light rain. Vis 2 miles.
</t>
        </r>
      </text>
    </comment>
    <comment ref="P19" authorId="0">
      <text>
        <r>
          <rPr>
            <sz val="9"/>
            <rFont val="Tahoma"/>
            <family val="0"/>
          </rPr>
          <t xml:space="preserve">tr
</t>
        </r>
      </text>
    </comment>
    <comment ref="S20" authorId="0">
      <text>
        <r>
          <rPr>
            <sz val="9"/>
            <rFont val="Tahoma"/>
            <family val="0"/>
          </rPr>
          <t xml:space="preserve">f
</t>
        </r>
      </text>
    </comment>
    <comment ref="J21" authorId="0">
      <text>
        <r>
          <rPr>
            <sz val="9"/>
            <rFont val="Tahoma"/>
            <family val="0"/>
          </rPr>
          <t xml:space="preserve">Cirrocumulus, Cirrus fibratus: Shallow mist / fog; Vis 500 yds
</t>
        </r>
      </text>
    </comment>
    <comment ref="S21" authorId="0">
      <text>
        <r>
          <rPr>
            <sz val="9"/>
            <rFont val="Tahoma"/>
            <family val="0"/>
          </rPr>
          <t xml:space="preserve">rs
</t>
        </r>
      </text>
    </comment>
    <comment ref="P21" authorId="0">
      <text>
        <r>
          <rPr>
            <sz val="9"/>
            <rFont val="Tahoma"/>
            <family val="0"/>
          </rPr>
          <t xml:space="preserve">tr
</t>
        </r>
      </text>
    </comment>
    <comment ref="S22" authorId="0">
      <text>
        <r>
          <rPr>
            <sz val="9"/>
            <rFont val="Tahoma"/>
            <family val="0"/>
          </rPr>
          <t xml:space="preserve">fs
</t>
        </r>
      </text>
    </comment>
    <comment ref="E23" authorId="0">
      <text>
        <r>
          <rPr>
            <sz val="9"/>
            <rFont val="Tahoma"/>
            <family val="0"/>
          </rPr>
          <t xml:space="preserve">night low -2.2
</t>
        </r>
      </text>
    </comment>
    <comment ref="J23" authorId="0">
      <text>
        <r>
          <rPr>
            <sz val="9"/>
            <rFont val="Tahoma"/>
            <family val="0"/>
          </rPr>
          <t xml:space="preserve">Stratocumulus, Cirrus: Vis 8 m
</t>
        </r>
      </text>
    </comment>
    <comment ref="P22" authorId="0">
      <text>
        <r>
          <rPr>
            <sz val="9"/>
            <rFont val="Tahoma"/>
            <family val="0"/>
          </rPr>
          <t xml:space="preserve">melted frost
</t>
        </r>
      </text>
    </comment>
    <comment ref="S23" authorId="0">
      <text>
        <r>
          <rPr>
            <sz val="9"/>
            <rFont val="Tahoma"/>
            <family val="0"/>
          </rPr>
          <t xml:space="preserve">s
</t>
        </r>
      </text>
    </comment>
    <comment ref="S24" authorId="0">
      <text>
        <r>
          <rPr>
            <sz val="9"/>
            <rFont val="Tahoma"/>
            <family val="0"/>
          </rPr>
          <t xml:space="preserve">s
</t>
        </r>
      </text>
    </comment>
    <comment ref="J24" authorId="0">
      <text>
        <r>
          <rPr>
            <sz val="9"/>
            <rFont val="Tahoma"/>
            <family val="0"/>
          </rPr>
          <t xml:space="preserve">Cirrus: vis 3m
</t>
        </r>
      </text>
    </comment>
    <comment ref="J25" authorId="0">
      <text>
        <r>
          <rPr>
            <sz val="9"/>
            <rFont val="Tahoma"/>
            <family val="0"/>
          </rPr>
          <t xml:space="preserve">Cirrostratus: Vis 4m
</t>
        </r>
      </text>
    </comment>
    <comment ref="P23" authorId="0">
      <text>
        <r>
          <rPr>
            <sz val="9"/>
            <rFont val="Tahoma"/>
            <family val="0"/>
          </rPr>
          <t xml:space="preserve">melted frost
</t>
        </r>
      </text>
    </comment>
    <comment ref="P24" authorId="0">
      <text>
        <r>
          <rPr>
            <sz val="9"/>
            <rFont val="Tahoma"/>
            <family val="0"/>
          </rPr>
          <t xml:space="preserve">melted frost
</t>
        </r>
      </text>
    </comment>
    <comment ref="S25" authorId="0">
      <text>
        <r>
          <rPr>
            <sz val="9"/>
            <rFont val="Tahoma"/>
            <family val="0"/>
          </rPr>
          <t xml:space="preserve">s
</t>
        </r>
      </text>
    </comment>
    <comment ref="D25" authorId="0">
      <text>
        <r>
          <rPr>
            <sz val="9"/>
            <rFont val="Tahoma"/>
            <family val="0"/>
          </rPr>
          <t xml:space="preserve">max to 18:00 GMT 2.6c
</t>
        </r>
      </text>
    </comment>
    <comment ref="E26" authorId="0">
      <text>
        <r>
          <rPr>
            <sz val="9"/>
            <rFont val="Tahoma"/>
            <family val="0"/>
          </rPr>
          <t xml:space="preserve">Night low = -1.4c
</t>
        </r>
      </text>
    </comment>
    <comment ref="J26" authorId="0">
      <text>
        <r>
          <rPr>
            <sz val="9"/>
            <rFont val="Tahoma"/>
            <family val="0"/>
          </rPr>
          <t xml:space="preserve">Stratocumulus: Vis 1 mile
</t>
        </r>
      </text>
    </comment>
    <comment ref="S26" authorId="0">
      <text>
        <r>
          <rPr>
            <sz val="9"/>
            <rFont val="Tahoma"/>
            <family val="0"/>
          </rPr>
          <t xml:space="preserve">f
</t>
        </r>
      </text>
    </comment>
    <comment ref="J27" authorId="0">
      <text>
        <r>
          <rPr>
            <sz val="9"/>
            <rFont val="Tahoma"/>
            <family val="0"/>
          </rPr>
          <t xml:space="preserve">stratocumulus, cirrus Vis 10m
</t>
        </r>
      </text>
    </comment>
    <comment ref="S27" authorId="0">
      <text>
        <r>
          <rPr>
            <sz val="9"/>
            <rFont val="Tahoma"/>
            <family val="0"/>
          </rPr>
          <t xml:space="preserve">f
</t>
        </r>
      </text>
    </comment>
    <comment ref="J28" authorId="0">
      <text>
        <r>
          <rPr>
            <sz val="9"/>
            <rFont val="Tahoma"/>
            <family val="0"/>
          </rPr>
          <t xml:space="preserve">Nimbostratus light to modertae rain. Vis 1m
</t>
        </r>
      </text>
    </comment>
    <comment ref="S28" authorId="0">
      <text>
        <r>
          <rPr>
            <sz val="9"/>
            <rFont val="Tahoma"/>
            <family val="0"/>
          </rPr>
          <t xml:space="preserve">s
</t>
        </r>
      </text>
    </comment>
    <comment ref="E29" authorId="0">
      <text>
        <r>
          <rPr>
            <sz val="9"/>
            <rFont val="Tahoma"/>
            <family val="0"/>
          </rPr>
          <t xml:space="preserve">night low 6.0c
</t>
        </r>
      </text>
    </comment>
    <comment ref="J29" authorId="0">
      <text>
        <r>
          <rPr>
            <sz val="9"/>
            <rFont val="Tahoma"/>
            <family val="0"/>
          </rPr>
          <t xml:space="preserve">stratocumulus, nimbostratus (light rain/drizzle Vis 8m
</t>
        </r>
      </text>
    </comment>
    <comment ref="D28" authorId="0">
      <text>
        <r>
          <rPr>
            <sz val="9"/>
            <rFont val="Tahoma"/>
            <family val="0"/>
          </rPr>
          <t xml:space="preserve">Max to 18:00 gmt 8.2c
</t>
        </r>
      </text>
    </comment>
    <comment ref="S29" authorId="0">
      <text>
        <r>
          <rPr>
            <sz val="9"/>
            <rFont val="Tahoma"/>
            <family val="0"/>
          </rPr>
          <t xml:space="preserve">f
</t>
        </r>
      </text>
    </comment>
    <comment ref="J30" authorId="0">
      <text>
        <r>
          <rPr>
            <sz val="9"/>
            <rFont val="Tahoma"/>
            <family val="0"/>
          </rPr>
          <t xml:space="preserve">Cirrostratus Vis &gt;10m
</t>
        </r>
      </text>
    </comment>
    <comment ref="S30" authorId="0">
      <text>
        <r>
          <rPr>
            <sz val="9"/>
            <rFont val="Tahoma"/>
            <family val="0"/>
          </rPr>
          <t xml:space="preserve">fs
</t>
        </r>
      </text>
    </comment>
    <comment ref="J31" authorId="0">
      <text>
        <r>
          <rPr>
            <sz val="9"/>
            <rFont val="Tahoma"/>
            <family val="0"/>
          </rPr>
          <t xml:space="preserve">Stratocumulus: vis 8-10m
</t>
        </r>
      </text>
    </comment>
    <comment ref="P30" authorId="0">
      <text>
        <r>
          <rPr>
            <sz val="9"/>
            <rFont val="Tahoma"/>
            <family val="0"/>
          </rPr>
          <t xml:space="preserve">tr
</t>
        </r>
      </text>
    </comment>
    <comment ref="S31" authorId="0">
      <text>
        <r>
          <rPr>
            <sz val="9"/>
            <rFont val="Tahoma"/>
            <family val="0"/>
          </rPr>
          <t xml:space="preserve">rs
</t>
        </r>
      </text>
    </comment>
    <comment ref="J32" authorId="0">
      <text>
        <r>
          <rPr>
            <sz val="9"/>
            <rFont val="Tahoma"/>
            <family val="0"/>
          </rPr>
          <t xml:space="preserve">nimbostratus: vis &lt;500yds Fog
</t>
        </r>
      </text>
    </comment>
    <comment ref="S32" authorId="0">
      <text>
        <r>
          <rPr>
            <sz val="9"/>
            <rFont val="Tahoma"/>
            <family val="0"/>
          </rPr>
          <t xml:space="preserve">f
</t>
        </r>
      </text>
    </comment>
    <comment ref="E33" authorId="0">
      <text>
        <r>
          <rPr>
            <sz val="9"/>
            <rFont val="Tahoma"/>
            <family val="0"/>
          </rPr>
          <t xml:space="preserve">night low = 8.5c
</t>
        </r>
      </text>
    </comment>
    <comment ref="J33" authorId="0">
      <text>
        <r>
          <rPr>
            <sz val="9"/>
            <rFont val="Tahoma"/>
            <family val="0"/>
          </rPr>
          <t xml:space="preserve">Stratocumulus Vis 8m
</t>
        </r>
      </text>
    </comment>
    <comment ref="S33" authorId="0">
      <text>
        <r>
          <rPr>
            <sz val="9"/>
            <rFont val="Tahoma"/>
            <family val="0"/>
          </rPr>
          <t xml:space="preserve">f
</t>
        </r>
      </text>
    </comment>
    <comment ref="J34" authorId="0">
      <text>
        <r>
          <rPr>
            <sz val="9"/>
            <rFont val="Tahoma"/>
            <family val="0"/>
          </rPr>
          <t xml:space="preserve">Stratocumulus: vis 10 m
</t>
        </r>
      </text>
    </comment>
    <comment ref="S34" authorId="0">
      <text>
        <r>
          <rPr>
            <sz val="9"/>
            <rFont val="Tahoma"/>
            <family val="0"/>
          </rPr>
          <t xml:space="preserve">s
</t>
        </r>
      </text>
    </comment>
    <comment ref="J35" authorId="0">
      <text>
        <r>
          <rPr>
            <sz val="9"/>
            <rFont val="Tahoma"/>
            <family val="0"/>
          </rPr>
          <t xml:space="preserve">clear: vis 10m
</t>
        </r>
      </text>
    </comment>
    <comment ref="S35" authorId="0">
      <text>
        <r>
          <rPr>
            <sz val="9"/>
            <rFont val="Tahoma"/>
            <family val="0"/>
          </rPr>
          <t xml:space="preserve">r
</t>
        </r>
      </text>
    </comment>
    <comment ref="J36" authorId="0">
      <text>
        <r>
          <rPr>
            <sz val="9"/>
            <rFont val="Tahoma"/>
            <family val="0"/>
          </rPr>
          <t xml:space="preserve">Stratocumulus, Cirrus: Vis 10m
</t>
        </r>
      </text>
    </comment>
    <comment ref="S36" authorId="0">
      <text>
        <r>
          <rPr>
            <sz val="9"/>
            <rFont val="Tahoma"/>
            <family val="0"/>
          </rPr>
          <t xml:space="preserve">r
</t>
        </r>
      </text>
    </comment>
    <comment ref="R35" authorId="0">
      <text>
        <r>
          <rPr>
            <sz val="9"/>
            <rFont val="Tahoma"/>
            <family val="0"/>
          </rPr>
          <t xml:space="preserve">heavy hail and sleet shower mid afternoon afternoon.
</t>
        </r>
      </text>
    </comment>
    <comment ref="J37" authorId="0">
      <text>
        <r>
          <rPr>
            <sz val="9"/>
            <rFont val="Tahoma"/>
            <family val="0"/>
          </rPr>
          <t xml:space="preserve">Stratocumulus: vis 0.5 mile
</t>
        </r>
      </text>
    </comment>
    <comment ref="P36" authorId="0">
      <text>
        <r>
          <rPr>
            <sz val="9"/>
            <rFont val="Tahoma"/>
            <family val="0"/>
          </rPr>
          <t xml:space="preserve">tr
</t>
        </r>
      </text>
    </comment>
    <comment ref="S37" authorId="0">
      <text>
        <r>
          <rPr>
            <sz val="9"/>
            <rFont val="Tahoma"/>
            <family val="0"/>
          </rPr>
          <t xml:space="preserve">s
</t>
        </r>
      </text>
    </comment>
    <comment ref="J38" authorId="0">
      <text>
        <r>
          <rPr>
            <sz val="9"/>
            <rFont val="Tahoma"/>
            <family val="0"/>
          </rPr>
          <t xml:space="preserve">Stratocumulus \vis 5m
</t>
        </r>
      </text>
    </comment>
    <comment ref="S38" authorId="0">
      <text>
        <r>
          <rPr>
            <sz val="9"/>
            <rFont val="Tahoma"/>
            <family val="0"/>
          </rPr>
          <t xml:space="preserve">fs
</t>
        </r>
      </text>
    </comment>
    <comment ref="E39" authorId="0">
      <text>
        <r>
          <rPr>
            <sz val="9"/>
            <rFont val="Tahoma"/>
            <family val="0"/>
          </rPr>
          <t xml:space="preserve">night low -0.5c
</t>
        </r>
      </text>
    </comment>
    <comment ref="P38" authorId="0">
      <text>
        <r>
          <rPr>
            <sz val="9"/>
            <rFont val="Tahoma"/>
            <family val="0"/>
          </rPr>
          <t xml:space="preserve">tr
</t>
        </r>
      </text>
    </comment>
    <comment ref="R38" authorId="0">
      <text>
        <r>
          <rPr>
            <sz val="9"/>
            <rFont val="Tahoma"/>
            <family val="0"/>
          </rPr>
          <t xml:space="preserve">few snow grains
</t>
        </r>
      </text>
    </comment>
    <comment ref="S39" authorId="0">
      <text>
        <r>
          <rPr>
            <sz val="9"/>
            <rFont val="Tahoma"/>
            <family val="0"/>
          </rPr>
          <t xml:space="preserve">rs
</t>
        </r>
      </text>
    </comment>
    <comment ref="J39" authorId="0">
      <text>
        <r>
          <rPr>
            <sz val="9"/>
            <rFont val="Tahoma"/>
            <family val="0"/>
          </rPr>
          <t xml:space="preserve">Stratus (few snow grains. Vis &lt;1mile.
</t>
        </r>
      </text>
    </comment>
    <comment ref="J40" authorId="0">
      <text>
        <r>
          <rPr>
            <sz val="9"/>
            <rFont val="Tahoma"/>
            <family val="0"/>
          </rPr>
          <t xml:space="preserve">Cumulus Vis 10m
</t>
        </r>
      </text>
    </comment>
    <comment ref="P39" authorId="0">
      <text>
        <r>
          <rPr>
            <sz val="9"/>
            <rFont val="Tahoma"/>
            <family val="0"/>
          </rPr>
          <t xml:space="preserve">tr
</t>
        </r>
      </text>
    </comment>
    <comment ref="S40" authorId="0">
      <text>
        <r>
          <rPr>
            <sz val="9"/>
            <rFont val="Tahoma"/>
            <family val="0"/>
          </rPr>
          <t xml:space="preserve">r
</t>
        </r>
      </text>
    </comment>
    <comment ref="J41" authorId="0">
      <text>
        <r>
          <rPr>
            <sz val="9"/>
            <rFont val="Tahoma"/>
            <family val="0"/>
          </rPr>
          <t xml:space="preserve">Cumulus congestus (light snow shower) vis: 7 m
</t>
        </r>
      </text>
    </comment>
    <comment ref="P40" authorId="0">
      <text>
        <r>
          <rPr>
            <sz val="9"/>
            <rFont val="Tahoma"/>
            <family val="0"/>
          </rPr>
          <t xml:space="preserve">tr
</t>
        </r>
      </text>
    </comment>
    <comment ref="R41" authorId="0">
      <text>
        <r>
          <rPr>
            <sz val="9"/>
            <rFont val="Tahoma"/>
            <family val="0"/>
          </rPr>
          <t xml:space="preserve">light snow shower
</t>
        </r>
      </text>
    </comment>
    <comment ref="S41" authorId="0">
      <text>
        <r>
          <rPr>
            <sz val="9"/>
            <rFont val="Tahoma"/>
            <family val="0"/>
          </rPr>
          <t xml:space="preserve">s
</t>
        </r>
      </text>
    </comment>
    <comment ref="J42" authorId="0">
      <text>
        <r>
          <rPr>
            <sz val="9"/>
            <rFont val="Tahoma"/>
            <family val="0"/>
          </rPr>
          <t xml:space="preserve">Cirrus: &lt; 1 mile
</t>
        </r>
      </text>
    </comment>
    <comment ref="P41" authorId="0">
      <text>
        <r>
          <rPr>
            <sz val="9"/>
            <rFont val="Tahoma"/>
            <family val="0"/>
          </rPr>
          <t xml:space="preserve">tr
</t>
        </r>
      </text>
    </comment>
    <comment ref="S42" authorId="0">
      <text>
        <r>
          <rPr>
            <sz val="9"/>
            <rFont val="Tahoma"/>
            <family val="0"/>
          </rPr>
          <t xml:space="preserve">rs
</t>
        </r>
      </text>
    </comment>
    <comment ref="J43" authorId="0">
      <text>
        <r>
          <rPr>
            <sz val="9"/>
            <rFont val="Tahoma"/>
            <family val="0"/>
          </rPr>
          <t xml:space="preserve">Cirrostratus, Cirrus, Cirrocumulus: vis 5m
</t>
        </r>
      </text>
    </comment>
    <comment ref="S43" authorId="0">
      <text>
        <r>
          <rPr>
            <sz val="9"/>
            <rFont val="Tahoma"/>
            <family val="0"/>
          </rPr>
          <t xml:space="preserve">f
</t>
        </r>
      </text>
    </comment>
    <comment ref="R43" authorId="0">
      <text>
        <r>
          <rPr>
            <sz val="9"/>
            <rFont val="Tahoma"/>
            <family val="0"/>
          </rPr>
          <t xml:space="preserve">Moderate / heavy snow afternoon and evening.
</t>
        </r>
      </text>
    </comment>
    <comment ref="E44" authorId="0">
      <text>
        <r>
          <rPr>
            <sz val="9"/>
            <rFont val="Tahoma"/>
            <family val="0"/>
          </rPr>
          <t xml:space="preserve">night low -4.2c.
</t>
        </r>
      </text>
    </comment>
    <comment ref="Q44" authorId="0">
      <text>
        <r>
          <rPr>
            <sz val="9"/>
            <rFont val="Tahoma"/>
            <family val="0"/>
          </rPr>
          <t xml:space="preserve">100 %
</t>
        </r>
      </text>
    </comment>
    <comment ref="S44" authorId="0">
      <text>
        <r>
          <rPr>
            <sz val="9"/>
            <rFont val="Tahoma"/>
            <family val="0"/>
          </rPr>
          <t xml:space="preserve">r
</t>
        </r>
      </text>
    </comment>
    <comment ref="J44" authorId="0">
      <text>
        <r>
          <rPr>
            <sz val="9"/>
            <rFont val="Tahoma"/>
            <family val="0"/>
          </rPr>
          <t xml:space="preserve">Cirrostratus, Cirrocumulus: Shallow freezing fog. &lt; 400 yds
</t>
        </r>
      </text>
    </comment>
    <comment ref="D43" authorId="0">
      <text>
        <r>
          <rPr>
            <sz val="9"/>
            <rFont val="Tahoma"/>
            <family val="0"/>
          </rPr>
          <t xml:space="preserve">maximum temperature to 18:00 GMT = -0.1c
</t>
        </r>
      </text>
    </comment>
    <comment ref="P43" authorId="0">
      <text>
        <r>
          <rPr>
            <sz val="9"/>
            <rFont val="Tahoma"/>
            <family val="0"/>
          </rPr>
          <t xml:space="preserve">melted snow
</t>
        </r>
      </text>
    </comment>
    <comment ref="J45" authorId="0">
      <text>
        <r>
          <rPr>
            <sz val="9"/>
            <rFont val="Tahoma"/>
            <family val="0"/>
          </rPr>
          <t xml:space="preserve">Stratocumulus: Light rain/drizzle: Vis &lt;100 yds
</t>
        </r>
      </text>
    </comment>
    <comment ref="Q45" authorId="0">
      <text>
        <r>
          <rPr>
            <sz val="9"/>
            <rFont val="Tahoma"/>
            <family val="0"/>
          </rPr>
          <t xml:space="preserve">99% wet snow.
</t>
        </r>
      </text>
    </comment>
    <comment ref="S45" authorId="0">
      <text>
        <r>
          <rPr>
            <sz val="9"/>
            <rFont val="Tahoma"/>
            <family val="0"/>
          </rPr>
          <t xml:space="preserve">r
</t>
        </r>
      </text>
    </comment>
    <comment ref="E45" authorId="0">
      <text>
        <r>
          <rPr>
            <sz val="9"/>
            <rFont val="Tahoma"/>
            <family val="0"/>
          </rPr>
          <t xml:space="preserve">night low 1.2c
</t>
        </r>
      </text>
    </comment>
    <comment ref="J46" authorId="0">
      <text>
        <r>
          <rPr>
            <sz val="9"/>
            <rFont val="Tahoma"/>
            <family val="0"/>
          </rPr>
          <t xml:space="preserve">fog stratus: vis&lt;150 yds
</t>
        </r>
      </text>
    </comment>
    <comment ref="Q46" authorId="0">
      <text>
        <r>
          <rPr>
            <sz val="9"/>
            <rFont val="Tahoma"/>
            <family val="0"/>
          </rPr>
          <t xml:space="preserve">85%
</t>
        </r>
      </text>
    </comment>
    <comment ref="S46" authorId="0">
      <text>
        <r>
          <rPr>
            <sz val="9"/>
            <rFont val="Tahoma"/>
            <family val="0"/>
          </rPr>
          <t xml:space="preserve">r
</t>
        </r>
      </text>
    </comment>
    <comment ref="J47" authorId="0">
      <text>
        <r>
          <rPr>
            <sz val="9"/>
            <rFont val="Tahoma"/>
            <family val="0"/>
          </rPr>
          <t xml:space="preserve">Stratocumulus: 7m
</t>
        </r>
      </text>
    </comment>
    <comment ref="Q47" authorId="0">
      <text>
        <r>
          <rPr>
            <sz val="9"/>
            <rFont val="Tahoma"/>
            <family val="0"/>
          </rPr>
          <t xml:space="preserve">80%
</t>
        </r>
      </text>
    </comment>
    <comment ref="S47" authorId="0">
      <text>
        <r>
          <rPr>
            <sz val="9"/>
            <rFont val="Tahoma"/>
            <family val="0"/>
          </rPr>
          <t xml:space="preserve">fs
</t>
        </r>
      </text>
    </comment>
    <comment ref="E48" authorId="0">
      <text>
        <r>
          <rPr>
            <sz val="9"/>
            <rFont val="Tahoma"/>
            <family val="0"/>
          </rPr>
          <t xml:space="preserve">night low -1.8c
</t>
        </r>
      </text>
    </comment>
    <comment ref="J48" authorId="0">
      <text>
        <r>
          <rPr>
            <sz val="9"/>
            <rFont val="Tahoma"/>
            <family val="0"/>
          </rPr>
          <t xml:space="preserve">Stratus: 1 mile.
</t>
        </r>
      </text>
    </comment>
    <comment ref="Q48" authorId="0">
      <text>
        <r>
          <rPr>
            <sz val="9"/>
            <rFont val="Tahoma"/>
            <family val="0"/>
          </rPr>
          <t xml:space="preserve">80%
</t>
        </r>
      </text>
    </comment>
    <comment ref="S48" authorId="0">
      <text>
        <r>
          <rPr>
            <sz val="9"/>
            <rFont val="Tahoma"/>
            <family val="0"/>
          </rPr>
          <t xml:space="preserve">f
</t>
        </r>
      </text>
    </comment>
    <comment ref="E49" authorId="0">
      <text>
        <r>
          <rPr>
            <sz val="9"/>
            <rFont val="Tahoma"/>
            <family val="0"/>
          </rPr>
          <t xml:space="preserve">night low -0.4c
</t>
        </r>
      </text>
    </comment>
    <comment ref="R48" authorId="0">
      <text>
        <r>
          <rPr>
            <sz val="9"/>
            <rFont val="Tahoma"/>
            <family val="0"/>
          </rPr>
          <t xml:space="preserve">Ice pellets, freezing drizzle and light snow  afternoon and early evening.
</t>
        </r>
      </text>
    </comment>
    <comment ref="J49" authorId="0">
      <text>
        <r>
          <rPr>
            <sz val="9"/>
            <rFont val="Tahoma"/>
            <family val="0"/>
          </rPr>
          <t xml:space="preserve">Stratus ( odd flake of light snow) Vis: 3m
</t>
        </r>
      </text>
    </comment>
    <comment ref="P48" authorId="0">
      <text>
        <r>
          <rPr>
            <sz val="9"/>
            <rFont val="Tahoma"/>
            <family val="0"/>
          </rPr>
          <t xml:space="preserve">melted snow
</t>
        </r>
      </text>
    </comment>
    <comment ref="S49" authorId="0">
      <text>
        <r>
          <rPr>
            <sz val="9"/>
            <rFont val="Tahoma"/>
            <family val="0"/>
          </rPr>
          <t xml:space="preserve">rs
</t>
        </r>
      </text>
    </comment>
    <comment ref="R49" authorId="0">
      <text>
        <r>
          <rPr>
            <sz val="9"/>
            <rFont val="Tahoma"/>
            <family val="0"/>
          </rPr>
          <t xml:space="preserve">odd light snow flake at observation.
</t>
        </r>
      </text>
    </comment>
    <comment ref="Q49" authorId="0">
      <text>
        <r>
          <rPr>
            <sz val="9"/>
            <rFont val="Tahoma"/>
            <family val="0"/>
          </rPr>
          <t xml:space="preserve">65%
</t>
        </r>
      </text>
    </comment>
    <comment ref="S50" authorId="0">
      <text>
        <r>
          <rPr>
            <sz val="9"/>
            <rFont val="Tahoma"/>
            <family val="0"/>
          </rPr>
          <t xml:space="preserve">s
</t>
        </r>
      </text>
    </comment>
    <comment ref="J50" authorId="0">
      <text>
        <r>
          <rPr>
            <sz val="9"/>
            <rFont val="Tahoma"/>
            <family val="0"/>
          </rPr>
          <t xml:space="preserve">Vis: 3m
</t>
        </r>
      </text>
    </comment>
    <comment ref="E51" authorId="0">
      <text>
        <r>
          <rPr>
            <sz val="9"/>
            <rFont val="Tahoma"/>
            <family val="0"/>
          </rPr>
          <t xml:space="preserve">night low -2.6c
</t>
        </r>
      </text>
    </comment>
    <comment ref="J51" authorId="0">
      <text>
        <r>
          <rPr>
            <sz val="9"/>
            <rFont val="Tahoma"/>
            <family val="0"/>
          </rPr>
          <t xml:space="preserve">Stratus vis: 3m
</t>
        </r>
      </text>
    </comment>
    <comment ref="Q50" authorId="0">
      <text>
        <r>
          <rPr>
            <sz val="9"/>
            <rFont val="Tahoma"/>
            <family val="0"/>
          </rPr>
          <t xml:space="preserve">65%
</t>
        </r>
      </text>
    </comment>
    <comment ref="S51" authorId="0">
      <text>
        <r>
          <rPr>
            <sz val="9"/>
            <rFont val="Tahoma"/>
            <family val="0"/>
          </rPr>
          <t xml:space="preserve">s
</t>
        </r>
      </text>
    </comment>
    <comment ref="D50" authorId="0">
      <text>
        <r>
          <rPr>
            <sz val="9"/>
            <rFont val="Tahoma"/>
            <family val="0"/>
          </rPr>
          <t xml:space="preserve">1.5c to 18:00 GMT
</t>
        </r>
      </text>
    </comment>
    <comment ref="Q51" authorId="0">
      <text>
        <r>
          <rPr>
            <sz val="9"/>
            <rFont val="Tahoma"/>
            <family val="0"/>
          </rPr>
          <t xml:space="preserve">65%
</t>
        </r>
      </text>
    </comment>
    <comment ref="J52" authorId="0">
      <text>
        <r>
          <rPr>
            <sz val="9"/>
            <rFont val="Tahoma"/>
            <family val="0"/>
          </rPr>
          <t xml:space="preserve">Cirrostratus, Stratocumulus Vis 3m
</t>
        </r>
      </text>
    </comment>
    <comment ref="S52" authorId="0">
      <text>
        <r>
          <rPr>
            <sz val="9"/>
            <rFont val="Tahoma"/>
            <family val="0"/>
          </rPr>
          <t xml:space="preserve">f
</t>
        </r>
      </text>
    </comment>
    <comment ref="J53" authorId="0">
      <text>
        <r>
          <rPr>
            <sz val="9"/>
            <rFont val="Tahoma"/>
            <family val="0"/>
          </rPr>
          <t xml:space="preserve">Cirrostratus / Cirrocumulus Vis 8m
</t>
        </r>
      </text>
    </comment>
    <comment ref="P52" authorId="0">
      <text>
        <r>
          <rPr>
            <sz val="9"/>
            <rFont val="Tahoma"/>
            <family val="0"/>
          </rPr>
          <t xml:space="preserve">tr
</t>
        </r>
      </text>
    </comment>
    <comment ref="S53" authorId="0">
      <text>
        <r>
          <rPr>
            <sz val="9"/>
            <rFont val="Tahoma"/>
            <family val="0"/>
          </rPr>
          <t xml:space="preserve">rs
</t>
        </r>
      </text>
    </comment>
    <comment ref="E53" authorId="0">
      <text>
        <r>
          <rPr>
            <sz val="9"/>
            <rFont val="Tahoma"/>
            <family val="0"/>
          </rPr>
          <t xml:space="preserve">night low 3.1c
</t>
        </r>
      </text>
    </comment>
    <comment ref="E54" authorId="0">
      <text>
        <r>
          <rPr>
            <sz val="9"/>
            <rFont val="Tahoma"/>
            <family val="0"/>
          </rPr>
          <t xml:space="preserve">night low 5.9c.
</t>
        </r>
      </text>
    </comment>
    <comment ref="J54" authorId="0">
      <text>
        <r>
          <rPr>
            <sz val="9"/>
            <rFont val="Tahoma"/>
            <family val="0"/>
          </rPr>
          <t xml:space="preserve">Stratocumulus: Vis &lt;10m
</t>
        </r>
      </text>
    </comment>
    <comment ref="S54" authorId="0">
      <text>
        <r>
          <rPr>
            <sz val="9"/>
            <rFont val="Tahoma"/>
            <family val="0"/>
          </rPr>
          <t xml:space="preserve">rs
</t>
        </r>
      </text>
    </comment>
    <comment ref="P54" authorId="0">
      <text>
        <r>
          <rPr>
            <sz val="9"/>
            <rFont val="Tahoma"/>
            <family val="0"/>
          </rPr>
          <t xml:space="preserve">tr
</t>
        </r>
      </text>
    </comment>
    <comment ref="J55" authorId="0">
      <text>
        <r>
          <rPr>
            <sz val="9"/>
            <rFont val="Tahoma"/>
            <family val="0"/>
          </rPr>
          <t xml:space="preserve">Stratocumulus, Cirrostratus, Cumulus. Vis 7m
</t>
        </r>
      </text>
    </comment>
    <comment ref="S55" authorId="0">
      <text>
        <r>
          <rPr>
            <sz val="9"/>
            <rFont val="Tahoma"/>
            <family val="0"/>
          </rPr>
          <t xml:space="preserve">s
</t>
        </r>
      </text>
    </comment>
    <comment ref="E56" authorId="0">
      <text>
        <r>
          <rPr>
            <sz val="9"/>
            <rFont val="Tahoma"/>
            <family val="0"/>
          </rPr>
          <t xml:space="preserve">night low 6.7c
</t>
        </r>
      </text>
    </comment>
    <comment ref="J56" authorId="0">
      <text>
        <r>
          <rPr>
            <sz val="9"/>
            <rFont val="Tahoma"/>
            <family val="0"/>
          </rPr>
          <t xml:space="preserve">Stratocumulus: light Drizzle: Vis 4m
</t>
        </r>
      </text>
    </comment>
    <comment ref="S56" authorId="0">
      <text>
        <r>
          <rPr>
            <sz val="9"/>
            <rFont val="Tahoma"/>
            <family val="0"/>
          </rPr>
          <t xml:space="preserve">fs
</t>
        </r>
      </text>
    </comment>
    <comment ref="P55" authorId="0">
      <text>
        <r>
          <rPr>
            <sz val="9"/>
            <rFont val="Tahoma"/>
            <family val="0"/>
          </rPr>
          <t xml:space="preserve">tr
</t>
        </r>
      </text>
    </comment>
    <comment ref="J57" authorId="0">
      <text>
        <r>
          <rPr>
            <sz val="9"/>
            <rFont val="Tahoma"/>
            <family val="0"/>
          </rPr>
          <t>Stratocumulus, Cirrus.
Vis &gt;10 miles</t>
        </r>
      </text>
    </comment>
    <comment ref="P56" authorId="0">
      <text>
        <r>
          <rPr>
            <sz val="9"/>
            <rFont val="Tahoma"/>
            <family val="0"/>
          </rPr>
          <t xml:space="preserve">tr
</t>
        </r>
      </text>
    </comment>
    <comment ref="S57" authorId="0">
      <text>
        <r>
          <rPr>
            <sz val="9"/>
            <rFont val="Tahoma"/>
            <family val="0"/>
          </rPr>
          <t xml:space="preserve">fq
</t>
        </r>
      </text>
    </comment>
    <comment ref="R57" authorId="0">
      <text>
        <r>
          <rPr>
            <sz val="9"/>
            <rFont val="Tahoma"/>
            <family val="0"/>
          </rPr>
          <t xml:space="preserve">light sleet shower early evening.
</t>
        </r>
      </text>
    </comment>
    <comment ref="J58" authorId="0">
      <text>
        <r>
          <rPr>
            <sz val="9"/>
            <rFont val="Tahoma"/>
            <family val="0"/>
          </rPr>
          <t xml:space="preserve">Cumulus: Vis &gt;10 miles
</t>
        </r>
      </text>
    </comment>
    <comment ref="R58" authorId="0">
      <text>
        <r>
          <rPr>
            <sz val="9"/>
            <rFont val="Tahoma"/>
            <family val="0"/>
          </rPr>
          <t xml:space="preserve">light sleet / hail shower early hours.
</t>
        </r>
      </text>
    </comment>
    <comment ref="S58" authorId="0">
      <text>
        <r>
          <rPr>
            <sz val="9"/>
            <rFont val="Tahoma"/>
            <family val="0"/>
          </rPr>
          <t xml:space="preserve">rq
</t>
        </r>
      </text>
    </comment>
    <comment ref="S59" authorId="0">
      <text>
        <r>
          <rPr>
            <sz val="9"/>
            <rFont val="Tahoma"/>
            <family val="0"/>
          </rPr>
          <t xml:space="preserve">fs
</t>
        </r>
      </text>
    </comment>
    <comment ref="J59" authorId="0">
      <text>
        <r>
          <rPr>
            <sz val="9"/>
            <rFont val="Tahoma"/>
            <family val="0"/>
          </rPr>
          <t xml:space="preserve">Stratocumulus, Cirrus. Vis 8-10m
</t>
        </r>
      </text>
    </comment>
    <comment ref="E60" authorId="0">
      <text>
        <r>
          <rPr>
            <sz val="9"/>
            <rFont val="Tahoma"/>
            <family val="0"/>
          </rPr>
          <t xml:space="preserve">night low 6.0c.
</t>
        </r>
      </text>
    </comment>
    <comment ref="J60" authorId="0">
      <text>
        <r>
          <rPr>
            <sz val="9"/>
            <rFont val="Tahoma"/>
            <family val="0"/>
          </rPr>
          <t xml:space="preserve">stratocumulus: vis 8-10 m
</t>
        </r>
      </text>
    </comment>
    <comment ref="P59" authorId="0">
      <text>
        <r>
          <rPr>
            <sz val="9"/>
            <rFont val="Tahoma"/>
            <family val="0"/>
          </rPr>
          <t xml:space="preserve">tr
</t>
        </r>
      </text>
    </comment>
    <comment ref="S60" authorId="0">
      <text>
        <r>
          <rPr>
            <sz val="9"/>
            <rFont val="Tahoma"/>
            <family val="0"/>
          </rPr>
          <t xml:space="preserve">s
</t>
        </r>
      </text>
    </comment>
    <comment ref="E61" authorId="0">
      <text>
        <r>
          <rPr>
            <sz val="9"/>
            <rFont val="Tahoma"/>
            <family val="0"/>
          </rPr>
          <t xml:space="preserve">7.7c night low
</t>
        </r>
      </text>
    </comment>
    <comment ref="J61" authorId="0">
      <text>
        <r>
          <rPr>
            <sz val="9"/>
            <rFont val="Tahoma"/>
            <family val="0"/>
          </rPr>
          <t xml:space="preserve">Stratocumulus: vis 8 m
</t>
        </r>
      </text>
    </comment>
    <comment ref="S61" authorId="0">
      <text>
        <r>
          <rPr>
            <sz val="9"/>
            <rFont val="Tahoma"/>
            <family val="0"/>
          </rPr>
          <t xml:space="preserve">f
</t>
        </r>
      </text>
    </comment>
    <comment ref="E62" authorId="0">
      <text>
        <r>
          <rPr>
            <sz val="9"/>
            <rFont val="Tahoma"/>
            <family val="0"/>
          </rPr>
          <t xml:space="preserve">night low 10.2c
</t>
        </r>
      </text>
    </comment>
    <comment ref="D61" authorId="0">
      <text>
        <r>
          <rPr>
            <sz val="9"/>
            <rFont val="Tahoma"/>
            <family val="0"/>
          </rPr>
          <t xml:space="preserve">max to 18:00hrs = 10.2c
</t>
        </r>
      </text>
    </comment>
    <comment ref="J62" authorId="0">
      <text>
        <r>
          <rPr>
            <sz val="9"/>
            <rFont val="Tahoma"/>
            <family val="0"/>
          </rPr>
          <t xml:space="preserve">Stratocumulus, Cirrostratus: vis 8m
</t>
        </r>
      </text>
    </comment>
    <comment ref="S62" authorId="0">
      <text>
        <r>
          <rPr>
            <sz val="9"/>
            <rFont val="Tahoma"/>
            <family val="0"/>
          </rPr>
          <t xml:space="preserve">r
</t>
        </r>
      </text>
    </comment>
    <comment ref="J63" authorId="0">
      <text>
        <r>
          <rPr>
            <sz val="9"/>
            <rFont val="Tahoma"/>
            <family val="0"/>
          </rPr>
          <t xml:space="preserve">Stratus fractus: vis 10 m
</t>
        </r>
      </text>
    </comment>
    <comment ref="S63" authorId="0">
      <text>
        <r>
          <rPr>
            <sz val="9"/>
            <rFont val="Tahoma"/>
            <family val="0"/>
          </rPr>
          <t xml:space="preserve">rs
</t>
        </r>
      </text>
    </comment>
    <comment ref="J64" authorId="0">
      <text>
        <r>
          <rPr>
            <sz val="9"/>
            <rFont val="Tahoma"/>
            <family val="0"/>
          </rPr>
          <t xml:space="preserve">Stratocumulus: Vis 8m
</t>
        </r>
      </text>
    </comment>
    <comment ref="P63" authorId="0">
      <text>
        <r>
          <rPr>
            <sz val="9"/>
            <rFont val="Tahoma"/>
            <family val="0"/>
          </rPr>
          <t xml:space="preserve">tr
</t>
        </r>
      </text>
    </comment>
    <comment ref="S64" authorId="0">
      <text>
        <r>
          <rPr>
            <sz val="9"/>
            <rFont val="Tahoma"/>
            <family val="0"/>
          </rPr>
          <t xml:space="preserve">fs
</t>
        </r>
      </text>
    </comment>
    <comment ref="J65" authorId="0">
      <text>
        <r>
          <rPr>
            <sz val="9"/>
            <rFont val="Tahoma"/>
            <family val="0"/>
          </rPr>
          <t xml:space="preserve">Cirrostratus: Vis 5m
</t>
        </r>
      </text>
    </comment>
    <comment ref="S65" authorId="0">
      <text>
        <r>
          <rPr>
            <sz val="9"/>
            <rFont val="Tahoma"/>
            <family val="0"/>
          </rPr>
          <t xml:space="preserve">rs
</t>
        </r>
      </text>
    </comment>
    <comment ref="E66" authorId="0">
      <text>
        <r>
          <rPr>
            <sz val="9"/>
            <rFont val="Tahoma"/>
            <family val="0"/>
          </rPr>
          <t xml:space="preserve">night low 5.9c
</t>
        </r>
      </text>
    </comment>
    <comment ref="J66" authorId="0">
      <text>
        <r>
          <rPr>
            <sz val="9"/>
            <rFont val="Tahoma"/>
            <family val="0"/>
          </rPr>
          <t xml:space="preserve">Stratocumulus, Altostratus: Vis 5m
</t>
        </r>
      </text>
    </comment>
    <comment ref="S66" authorId="0">
      <text>
        <r>
          <rPr>
            <sz val="9"/>
            <rFont val="Tahoma"/>
            <family val="0"/>
          </rPr>
          <t xml:space="preserve">f
</t>
        </r>
      </text>
    </comment>
    <comment ref="E67" authorId="0">
      <text>
        <r>
          <rPr>
            <sz val="9"/>
            <rFont val="Tahoma"/>
            <family val="0"/>
          </rPr>
          <t xml:space="preserve">night low 10.1c
</t>
        </r>
      </text>
    </comment>
    <comment ref="J67" authorId="0">
      <text>
        <r>
          <rPr>
            <sz val="9"/>
            <rFont val="Tahoma"/>
            <family val="0"/>
          </rPr>
          <t xml:space="preserve">Stratocumulus: vis 7m
</t>
        </r>
      </text>
    </comment>
    <comment ref="S67" authorId="0">
      <text>
        <r>
          <rPr>
            <sz val="9"/>
            <rFont val="Tahoma"/>
            <family val="0"/>
          </rPr>
          <t xml:space="preserve">r
</t>
        </r>
      </text>
    </comment>
    <comment ref="J68" authorId="0">
      <text>
        <r>
          <rPr>
            <sz val="9"/>
            <rFont val="Tahoma"/>
            <family val="0"/>
          </rPr>
          <t xml:space="preserve">Stratocumulus: vis 10m
</t>
        </r>
      </text>
    </comment>
    <comment ref="S68" authorId="0">
      <text>
        <r>
          <rPr>
            <sz val="9"/>
            <rFont val="Tahoma"/>
            <family val="0"/>
          </rPr>
          <t xml:space="preserve">s
</t>
        </r>
      </text>
    </comment>
    <comment ref="J69" authorId="0">
      <text>
        <r>
          <rPr>
            <sz val="9"/>
            <rFont val="Tahoma"/>
            <family val="0"/>
          </rPr>
          <t xml:space="preserve">obsc: thick fog &lt;100 yds
</t>
        </r>
      </text>
    </comment>
    <comment ref="P68" authorId="0">
      <text>
        <r>
          <rPr>
            <sz val="9"/>
            <rFont val="Tahoma"/>
            <family val="0"/>
          </rPr>
          <t xml:space="preserve">tr
</t>
        </r>
      </text>
    </comment>
    <comment ref="S69" authorId="0">
      <text>
        <r>
          <rPr>
            <sz val="9"/>
            <rFont val="Tahoma"/>
            <family val="0"/>
          </rPr>
          <t xml:space="preserve">rs
</t>
        </r>
      </text>
    </comment>
    <comment ref="J70" authorId="0">
      <text>
        <r>
          <rPr>
            <sz val="9"/>
            <rFont val="Tahoma"/>
            <family val="0"/>
          </rPr>
          <t xml:space="preserve">Cirrus: vis &lt;1m
</t>
        </r>
      </text>
    </comment>
    <comment ref="S70" authorId="0">
      <text>
        <r>
          <rPr>
            <sz val="9"/>
            <rFont val="Tahoma"/>
            <family val="0"/>
          </rPr>
          <t xml:space="preserve">s
</t>
        </r>
      </text>
    </comment>
    <comment ref="E71" authorId="0">
      <text>
        <r>
          <rPr>
            <sz val="9"/>
            <rFont val="Tahoma"/>
            <family val="0"/>
          </rPr>
          <t xml:space="preserve">Night low 5.6c
</t>
        </r>
      </text>
    </comment>
    <comment ref="J71" authorId="0">
      <text>
        <r>
          <rPr>
            <sz val="9"/>
            <rFont val="Tahoma"/>
            <family val="0"/>
          </rPr>
          <t xml:space="preserve">Stratus: Vis &lt;1m
</t>
        </r>
      </text>
    </comment>
    <comment ref="S71" authorId="0">
      <text>
        <r>
          <rPr>
            <sz val="9"/>
            <rFont val="Tahoma"/>
            <family val="0"/>
          </rPr>
          <t xml:space="preserve">f
</t>
        </r>
      </text>
    </comment>
    <comment ref="J72" authorId="0">
      <text>
        <r>
          <rPr>
            <sz val="9"/>
            <rFont val="Tahoma"/>
            <family val="0"/>
          </rPr>
          <t xml:space="preserve">Nimbosstratus (moderate rain) Vis 2m
</t>
        </r>
      </text>
    </comment>
    <comment ref="S72" authorId="0">
      <text>
        <r>
          <rPr>
            <sz val="9"/>
            <rFont val="Tahoma"/>
            <family val="0"/>
          </rPr>
          <t xml:space="preserve">f
</t>
        </r>
      </text>
    </comment>
    <comment ref="R72" authorId="0">
      <text>
        <r>
          <rPr>
            <sz val="9"/>
            <rFont val="Tahoma"/>
            <family val="0"/>
          </rPr>
          <t xml:space="preserve">moderate sleet am. Sleet and hail showers pm.
</t>
        </r>
      </text>
    </comment>
    <comment ref="J73" authorId="0">
      <text>
        <r>
          <rPr>
            <sz val="9"/>
            <rFont val="Tahoma"/>
            <family val="0"/>
          </rPr>
          <t xml:space="preserve">Cumulus, Cirrus: vis 10m
</t>
        </r>
      </text>
    </comment>
    <comment ref="S73" authorId="0">
      <text>
        <r>
          <rPr>
            <sz val="9"/>
            <rFont val="Tahoma"/>
            <family val="0"/>
          </rPr>
          <t xml:space="preserve">r
</t>
        </r>
      </text>
    </comment>
    <comment ref="J74" authorId="0">
      <text>
        <r>
          <rPr>
            <sz val="9"/>
            <rFont val="Tahoma"/>
            <family val="0"/>
          </rPr>
          <t xml:space="preserve">Thick freezing fog, vis &lt;100yds.
</t>
        </r>
      </text>
    </comment>
    <comment ref="S74" authorId="0">
      <text>
        <r>
          <rPr>
            <sz val="9"/>
            <rFont val="Tahoma"/>
            <family val="0"/>
          </rPr>
          <t xml:space="preserve">rs
</t>
        </r>
      </text>
    </comment>
    <comment ref="S75" authorId="0">
      <text>
        <r>
          <rPr>
            <sz val="9"/>
            <rFont val="Tahoma"/>
            <family val="0"/>
          </rPr>
          <t xml:space="preserve">f
</t>
        </r>
      </text>
    </comment>
    <comment ref="J75" authorId="0">
      <text>
        <r>
          <rPr>
            <sz val="9"/>
            <rFont val="Tahoma"/>
            <family val="0"/>
          </rPr>
          <t xml:space="preserve">Nimbostratus. Light rain drizzle. Vis 3m
</t>
        </r>
      </text>
    </comment>
    <comment ref="E75" authorId="0">
      <text>
        <r>
          <rPr>
            <sz val="9"/>
            <rFont val="Tahoma"/>
            <family val="0"/>
          </rPr>
          <t xml:space="preserve">night low 6.1c.
</t>
        </r>
      </text>
    </comment>
    <comment ref="J76" authorId="0">
      <text>
        <r>
          <rPr>
            <sz val="9"/>
            <rFont val="Tahoma"/>
            <family val="0"/>
          </rPr>
          <t xml:space="preserve">Cirrocumulus, Altocumulus, Cirrus, Cumulus.: vis 6m
</t>
        </r>
      </text>
    </comment>
    <comment ref="S76" authorId="0">
      <text>
        <r>
          <rPr>
            <sz val="9"/>
            <rFont val="Tahoma"/>
            <family val="0"/>
          </rPr>
          <t xml:space="preserve">r
</t>
        </r>
      </text>
    </comment>
    <comment ref="E77" authorId="0">
      <text>
        <r>
          <rPr>
            <sz val="9"/>
            <rFont val="Tahoma"/>
            <family val="0"/>
          </rPr>
          <t xml:space="preserve">night low 6.5c.
</t>
        </r>
      </text>
    </comment>
    <comment ref="J77" authorId="0">
      <text>
        <r>
          <rPr>
            <sz val="9"/>
            <rFont val="Tahoma"/>
            <family val="0"/>
          </rPr>
          <t xml:space="preserve">Stratocumulus: vis 6m
</t>
        </r>
      </text>
    </comment>
    <comment ref="S77" authorId="0">
      <text>
        <r>
          <rPr>
            <sz val="9"/>
            <rFont val="Tahoma"/>
            <family val="0"/>
          </rPr>
          <t xml:space="preserve">s
</t>
        </r>
      </text>
    </comment>
    <comment ref="J78" authorId="0">
      <text>
        <r>
          <rPr>
            <sz val="9"/>
            <rFont val="Tahoma"/>
            <family val="0"/>
          </rPr>
          <t xml:space="preserve">Stratocumulus: vis 6m
</t>
        </r>
      </text>
    </comment>
    <comment ref="P77" authorId="0">
      <text>
        <r>
          <rPr>
            <sz val="9"/>
            <rFont val="Tahoma"/>
            <family val="0"/>
          </rPr>
          <t xml:space="preserve">tr
</t>
        </r>
      </text>
    </comment>
    <comment ref="S78" authorId="0">
      <text>
        <r>
          <rPr>
            <sz val="9"/>
            <rFont val="Tahoma"/>
            <family val="0"/>
          </rPr>
          <t xml:space="preserve">rs
</t>
        </r>
      </text>
    </comment>
    <comment ref="J79" authorId="0">
      <text>
        <r>
          <rPr>
            <sz val="9"/>
            <rFont val="Tahoma"/>
            <family val="0"/>
          </rPr>
          <t xml:space="preserve">Shallow mist and fog, dawn. Cirrus, Cumulus humilis. : vis 8m
</t>
        </r>
      </text>
    </comment>
    <comment ref="S79" authorId="0">
      <text>
        <r>
          <rPr>
            <sz val="9"/>
            <rFont val="Tahoma"/>
            <family val="0"/>
          </rPr>
          <t xml:space="preserve">steady
</t>
        </r>
      </text>
    </comment>
    <comment ref="J80" authorId="0">
      <text>
        <r>
          <rPr>
            <sz val="9"/>
            <rFont val="Tahoma"/>
            <family val="0"/>
          </rPr>
          <t xml:space="preserve">Stratus: vis 3m
</t>
        </r>
      </text>
    </comment>
    <comment ref="P79" authorId="0">
      <text>
        <r>
          <rPr>
            <sz val="9"/>
            <rFont val="Tahoma"/>
            <family val="0"/>
          </rPr>
          <t xml:space="preserve">tr
</t>
        </r>
      </text>
    </comment>
    <comment ref="S80" authorId="0">
      <text>
        <r>
          <rPr>
            <sz val="9"/>
            <rFont val="Tahoma"/>
            <family val="0"/>
          </rPr>
          <t xml:space="preserve">s
</t>
        </r>
      </text>
    </comment>
    <comment ref="J81" authorId="0">
      <text>
        <r>
          <rPr>
            <sz val="9"/>
            <rFont val="Tahoma"/>
            <family val="0"/>
          </rPr>
          <t xml:space="preserve">Stratus
</t>
        </r>
      </text>
    </comment>
    <comment ref="P80" authorId="0">
      <text>
        <r>
          <rPr>
            <sz val="9"/>
            <rFont val="Tahoma"/>
            <family val="0"/>
          </rPr>
          <t xml:space="preserve">tr
</t>
        </r>
      </text>
    </comment>
    <comment ref="S81" authorId="0">
      <text>
        <r>
          <rPr>
            <sz val="9"/>
            <rFont val="Tahoma"/>
            <family val="0"/>
          </rPr>
          <t xml:space="preserve">S
</t>
        </r>
      </text>
    </comment>
    <comment ref="S82" authorId="0">
      <text>
        <r>
          <rPr>
            <sz val="9"/>
            <rFont val="Tahoma"/>
            <family val="0"/>
          </rPr>
          <t xml:space="preserve">fs
</t>
        </r>
      </text>
    </comment>
    <comment ref="J82" authorId="0">
      <text>
        <r>
          <rPr>
            <sz val="9"/>
            <rFont val="Tahoma"/>
            <family val="0"/>
          </rPr>
          <t xml:space="preserve">Stratus: vis 2m
</t>
        </r>
      </text>
    </comment>
    <comment ref="J83" authorId="0">
      <text>
        <r>
          <rPr>
            <sz val="9"/>
            <rFont val="Tahoma"/>
            <family val="0"/>
          </rPr>
          <t xml:space="preserve">thick fog &lt;100yds
</t>
        </r>
      </text>
    </comment>
    <comment ref="S83" authorId="0">
      <text>
        <r>
          <rPr>
            <sz val="9"/>
            <rFont val="Tahoma"/>
            <family val="0"/>
          </rPr>
          <t xml:space="preserve">f
</t>
        </r>
      </text>
    </comment>
    <comment ref="E84" authorId="0">
      <text>
        <r>
          <rPr>
            <sz val="9"/>
            <rFont val="Tahoma"/>
            <family val="0"/>
          </rPr>
          <t xml:space="preserve">night low 7.2c.
</t>
        </r>
      </text>
    </comment>
    <comment ref="J84" authorId="0">
      <text>
        <r>
          <rPr>
            <sz val="9"/>
            <rFont val="Tahoma"/>
            <family val="0"/>
          </rPr>
          <t xml:space="preserve">Stratocumulus: vis 4 m
</t>
        </r>
      </text>
    </comment>
    <comment ref="S84" authorId="0">
      <text>
        <r>
          <rPr>
            <sz val="9"/>
            <rFont val="Tahoma"/>
            <family val="0"/>
          </rPr>
          <t xml:space="preserve">f
</t>
        </r>
      </text>
    </comment>
    <comment ref="J85" authorId="0">
      <text>
        <r>
          <rPr>
            <sz val="9"/>
            <rFont val="Tahoma"/>
            <family val="0"/>
          </rPr>
          <t xml:space="preserve">Stratocumulus, Cirrostratus: vis 4 m
</t>
        </r>
      </text>
    </comment>
    <comment ref="S85" authorId="0">
      <text>
        <r>
          <rPr>
            <sz val="9"/>
            <rFont val="Tahoma"/>
            <family val="0"/>
          </rPr>
          <t xml:space="preserve">fs
</t>
        </r>
      </text>
    </comment>
    <comment ref="J86" authorId="0">
      <text>
        <r>
          <rPr>
            <sz val="9"/>
            <rFont val="Tahoma"/>
            <family val="0"/>
          </rPr>
          <t xml:space="preserve">nimbostratus: (moderate rain / sleet) vis 2m
</t>
        </r>
      </text>
    </comment>
    <comment ref="R86" authorId="0">
      <text>
        <r>
          <rPr>
            <sz val="9"/>
            <rFont val="Tahoma"/>
            <family val="0"/>
          </rPr>
          <t xml:space="preserve">rain / sleet showers 09:00-10:00. Rain and hail showers following.
</t>
        </r>
      </text>
    </comment>
    <comment ref="S86" authorId="0">
      <text>
        <r>
          <rPr>
            <sz val="9"/>
            <rFont val="Tahoma"/>
            <family val="0"/>
          </rPr>
          <t xml:space="preserve">r
</t>
        </r>
      </text>
    </comment>
    <comment ref="J87" authorId="0">
      <text>
        <r>
          <rPr>
            <sz val="9"/>
            <rFont val="Tahoma"/>
            <family val="0"/>
          </rPr>
          <t xml:space="preserve">10 m
</t>
        </r>
      </text>
    </comment>
    <comment ref="S87" authorId="0">
      <text>
        <r>
          <rPr>
            <sz val="9"/>
            <rFont val="Tahoma"/>
            <family val="0"/>
          </rPr>
          <t xml:space="preserve">r
</t>
        </r>
      </text>
    </comment>
    <comment ref="J88" authorId="0">
      <text>
        <r>
          <rPr>
            <sz val="9"/>
            <rFont val="Tahoma"/>
            <family val="0"/>
          </rPr>
          <t xml:space="preserve">Stratocumulus, Altocumulus: vis 10m
</t>
        </r>
      </text>
    </comment>
    <comment ref="S88" authorId="0">
      <text>
        <r>
          <rPr>
            <sz val="9"/>
            <rFont val="Tahoma"/>
            <family val="0"/>
          </rPr>
          <t xml:space="preserve">rs
</t>
        </r>
      </text>
    </comment>
    <comment ref="J89" authorId="0">
      <text>
        <r>
          <rPr>
            <sz val="9"/>
            <rFont val="Tahoma"/>
            <family val="0"/>
          </rPr>
          <t xml:space="preserve">Stratocumulus: vis 10m
</t>
        </r>
      </text>
    </comment>
    <comment ref="S89" authorId="0">
      <text>
        <r>
          <rPr>
            <sz val="9"/>
            <rFont val="Tahoma"/>
            <family val="0"/>
          </rPr>
          <t xml:space="preserve">rs
</t>
        </r>
      </text>
    </comment>
    <comment ref="J90" authorId="0">
      <text>
        <r>
          <rPr>
            <sz val="9"/>
            <rFont val="Tahoma"/>
            <family val="0"/>
          </rPr>
          <t xml:space="preserve">Cirrus, contrails: vis 1m
</t>
        </r>
      </text>
    </comment>
    <comment ref="P89" authorId="0">
      <text>
        <r>
          <rPr>
            <sz val="9"/>
            <rFont val="Tahoma"/>
            <family val="0"/>
          </rPr>
          <t xml:space="preserve">tr
</t>
        </r>
      </text>
    </comment>
    <comment ref="S90" authorId="0">
      <text>
        <r>
          <rPr>
            <sz val="9"/>
            <rFont val="Tahoma"/>
            <family val="0"/>
          </rPr>
          <t xml:space="preserve">fs
</t>
        </r>
      </text>
    </comment>
    <comment ref="E91" authorId="0">
      <text>
        <r>
          <rPr>
            <sz val="9"/>
            <rFont val="Tahoma"/>
            <family val="0"/>
          </rPr>
          <t xml:space="preserve">night low 6.6c
</t>
        </r>
      </text>
    </comment>
    <comment ref="J91" authorId="0">
      <text>
        <r>
          <rPr>
            <sz val="9"/>
            <rFont val="Tahoma"/>
            <family val="0"/>
          </rPr>
          <t xml:space="preserve">Fog vis &lt;1000 yds
</t>
        </r>
      </text>
    </comment>
    <comment ref="S91" authorId="0">
      <text>
        <r>
          <rPr>
            <sz val="9"/>
            <rFont val="Tahoma"/>
            <family val="0"/>
          </rPr>
          <t xml:space="preserve">fs
</t>
        </r>
      </text>
    </comment>
    <comment ref="J92" authorId="0">
      <text>
        <r>
          <rPr>
            <sz val="9"/>
            <rFont val="Tahoma"/>
            <family val="0"/>
          </rPr>
          <t xml:space="preserve">Thick fog, vis &lt;150 yds
</t>
        </r>
      </text>
    </comment>
    <comment ref="P91" authorId="0">
      <text>
        <r>
          <rPr>
            <sz val="9"/>
            <rFont val="Tahoma"/>
            <family val="0"/>
          </rPr>
          <t xml:space="preserve">tr
</t>
        </r>
      </text>
    </comment>
    <comment ref="S92" authorId="0">
      <text>
        <r>
          <rPr>
            <sz val="9"/>
            <rFont val="Tahoma"/>
            <family val="0"/>
          </rPr>
          <t xml:space="preserve">rs
</t>
        </r>
      </text>
    </comment>
    <comment ref="J93" authorId="0">
      <text>
        <r>
          <rPr>
            <sz val="9"/>
            <rFont val="Tahoma"/>
            <family val="0"/>
          </rPr>
          <t xml:space="preserve">Cirrostratus: Vis 5 miles
</t>
        </r>
      </text>
    </comment>
    <comment ref="P92" authorId="0">
      <text>
        <r>
          <rPr>
            <sz val="9"/>
            <rFont val="Tahoma"/>
            <family val="0"/>
          </rPr>
          <t xml:space="preserve">tr
</t>
        </r>
      </text>
    </comment>
    <comment ref="S93" authorId="0">
      <text>
        <r>
          <rPr>
            <sz val="9"/>
            <rFont val="Tahoma"/>
            <family val="0"/>
          </rPr>
          <t xml:space="preserve">r
</t>
        </r>
      </text>
    </comment>
    <comment ref="S94" authorId="0">
      <text>
        <r>
          <rPr>
            <sz val="9"/>
            <rFont val="Tahoma"/>
            <family val="0"/>
          </rPr>
          <t xml:space="preserve">rs
</t>
        </r>
      </text>
    </comment>
    <comment ref="J94" authorId="0">
      <text>
        <r>
          <rPr>
            <sz val="9"/>
            <rFont val="Tahoma"/>
            <family val="0"/>
          </rPr>
          <t xml:space="preserve">7 miles
</t>
        </r>
      </text>
    </comment>
    <comment ref="S95" authorId="0">
      <text>
        <r>
          <rPr>
            <sz val="9"/>
            <rFont val="Tahoma"/>
            <family val="0"/>
          </rPr>
          <t xml:space="preserve">s
</t>
        </r>
      </text>
    </comment>
    <comment ref="J96" authorId="0">
      <text>
        <r>
          <rPr>
            <sz val="9"/>
            <rFont val="Tahoma"/>
            <family val="0"/>
          </rPr>
          <t xml:space="preserve">vis 10 m
</t>
        </r>
      </text>
    </comment>
    <comment ref="J95" authorId="0">
      <text>
        <r>
          <rPr>
            <sz val="9"/>
            <rFont val="Tahoma"/>
            <family val="0"/>
          </rPr>
          <t xml:space="preserve">vis 10 m
</t>
        </r>
      </text>
    </comment>
    <comment ref="S96" authorId="0">
      <text>
        <r>
          <rPr>
            <sz val="9"/>
            <rFont val="Tahoma"/>
            <family val="0"/>
          </rPr>
          <t xml:space="preserve">fs
</t>
        </r>
      </text>
    </comment>
    <comment ref="J97" authorId="0">
      <text>
        <r>
          <rPr>
            <sz val="9"/>
            <rFont val="Tahoma"/>
            <family val="0"/>
          </rPr>
          <t xml:space="preserve">Cirrostratus: vis 7m
</t>
        </r>
      </text>
    </comment>
    <comment ref="S97" authorId="0">
      <text>
        <r>
          <rPr>
            <sz val="9"/>
            <rFont val="Tahoma"/>
            <family val="0"/>
          </rPr>
          <t xml:space="preserve">fs
</t>
        </r>
      </text>
    </comment>
    <comment ref="S98" authorId="0">
      <text>
        <r>
          <rPr>
            <sz val="9"/>
            <rFont val="Tahoma"/>
            <family val="0"/>
          </rPr>
          <t xml:space="preserve">fs
</t>
        </r>
      </text>
    </comment>
    <comment ref="J98" authorId="0">
      <text>
        <r>
          <rPr>
            <sz val="9"/>
            <rFont val="Tahoma"/>
            <family val="0"/>
          </rPr>
          <t xml:space="preserve">stratus: vis 3 m
</t>
        </r>
      </text>
    </comment>
    <comment ref="J99" authorId="0">
      <text>
        <r>
          <rPr>
            <sz val="9"/>
            <rFont val="Tahoma"/>
            <family val="0"/>
          </rPr>
          <t xml:space="preserve">Stratocumulus
</t>
        </r>
      </text>
    </comment>
    <comment ref="P98" authorId="0">
      <text>
        <r>
          <rPr>
            <sz val="9"/>
            <rFont val="Tahoma"/>
            <family val="0"/>
          </rPr>
          <t xml:space="preserve">tr
</t>
        </r>
      </text>
    </comment>
    <comment ref="S99" authorId="0">
      <text>
        <r>
          <rPr>
            <sz val="9"/>
            <rFont val="Tahoma"/>
            <family val="0"/>
          </rPr>
          <t xml:space="preserve">rs
</t>
        </r>
      </text>
    </comment>
    <comment ref="J100" authorId="0">
      <text>
        <r>
          <rPr>
            <sz val="9"/>
            <rFont val="Tahoma"/>
            <family val="0"/>
          </rPr>
          <t xml:space="preserve">vis 10m
</t>
        </r>
      </text>
    </comment>
    <comment ref="S100" authorId="0">
      <text>
        <r>
          <rPr>
            <sz val="9"/>
            <rFont val="Tahoma"/>
            <family val="0"/>
          </rPr>
          <t xml:space="preserve">fs
</t>
        </r>
      </text>
    </comment>
    <comment ref="J101" authorId="0">
      <text>
        <r>
          <rPr>
            <sz val="9"/>
            <rFont val="Tahoma"/>
            <family val="0"/>
          </rPr>
          <t xml:space="preserve">Stratocumulus. Vis 10m
</t>
        </r>
      </text>
    </comment>
    <comment ref="S101" authorId="0">
      <text>
        <r>
          <rPr>
            <sz val="9"/>
            <rFont val="Tahoma"/>
            <family val="0"/>
          </rPr>
          <t xml:space="preserve">f
</t>
        </r>
      </text>
    </comment>
    <comment ref="J102" authorId="0">
      <text>
        <r>
          <rPr>
            <sz val="9"/>
            <rFont val="Tahoma"/>
            <family val="0"/>
          </rPr>
          <t xml:space="preserve">Stratocumulus, Cumulus
</t>
        </r>
      </text>
    </comment>
    <comment ref="P101" authorId="0">
      <text>
        <r>
          <rPr>
            <sz val="9"/>
            <rFont val="Tahoma"/>
            <family val="0"/>
          </rPr>
          <t xml:space="preserve">tr
</t>
        </r>
      </text>
    </comment>
    <comment ref="S102" authorId="0">
      <text>
        <r>
          <rPr>
            <sz val="9"/>
            <rFont val="Tahoma"/>
            <family val="0"/>
          </rPr>
          <t xml:space="preserve">f
</t>
        </r>
      </text>
    </comment>
    <comment ref="J103" authorId="0">
      <text>
        <r>
          <rPr>
            <sz val="9"/>
            <rFont val="Tahoma"/>
            <family val="0"/>
          </rPr>
          <t xml:space="preserve">Nimbostratus (moderate sleet/ wet snow) vis &lt;1 m
</t>
        </r>
      </text>
    </comment>
    <comment ref="R103" authorId="0">
      <text>
        <r>
          <rPr>
            <sz val="9"/>
            <rFont val="Tahoma"/>
            <family val="0"/>
          </rPr>
          <t xml:space="preserve">rain turning to moderate sleet / wet snow towards and at observation. Snow, sleet for much of the day.
</t>
        </r>
      </text>
    </comment>
    <comment ref="S103" authorId="0">
      <text>
        <r>
          <rPr>
            <sz val="9"/>
            <rFont val="Tahoma"/>
            <family val="0"/>
          </rPr>
          <t xml:space="preserve">r
</t>
        </r>
      </text>
    </comment>
    <comment ref="D103" authorId="0">
      <text>
        <r>
          <rPr>
            <sz val="9"/>
            <rFont val="Tahoma"/>
            <family val="0"/>
          </rPr>
          <t xml:space="preserve">max 3.6c to 18:00 hrs
</t>
        </r>
      </text>
    </comment>
    <comment ref="S104" authorId="0">
      <text>
        <r>
          <rPr>
            <sz val="9"/>
            <rFont val="Tahoma"/>
            <family val="0"/>
          </rPr>
          <t xml:space="preserve">rs
</t>
        </r>
      </text>
    </comment>
    <comment ref="J104" authorId="0">
      <text>
        <r>
          <rPr>
            <sz val="9"/>
            <rFont val="Tahoma"/>
            <family val="0"/>
          </rPr>
          <t xml:space="preserve">Stratocumulus, Vis 5m
</t>
        </r>
      </text>
    </comment>
    <comment ref="E104" authorId="0">
      <text>
        <r>
          <rPr>
            <sz val="9"/>
            <rFont val="Tahoma"/>
            <family val="0"/>
          </rPr>
          <t xml:space="preserve">night low = 2.9c.
</t>
        </r>
      </text>
    </comment>
    <comment ref="P100" authorId="0">
      <text>
        <r>
          <rPr>
            <sz val="9"/>
            <rFont val="Tahoma"/>
            <family val="0"/>
          </rPr>
          <t xml:space="preserve">drought
</t>
        </r>
      </text>
    </comment>
    <comment ref="P104" authorId="0">
      <text>
        <r>
          <rPr>
            <sz val="9"/>
            <rFont val="Tahoma"/>
            <family val="0"/>
          </rPr>
          <t xml:space="preserve">tr
</t>
        </r>
      </text>
    </comment>
    <comment ref="S105" authorId="0">
      <text>
        <r>
          <rPr>
            <sz val="9"/>
            <rFont val="Tahoma"/>
            <family val="0"/>
          </rPr>
          <t xml:space="preserve">f
</t>
        </r>
      </text>
    </comment>
    <comment ref="E106" authorId="0">
      <text>
        <r>
          <rPr>
            <sz val="9"/>
            <rFont val="Tahoma"/>
            <family val="0"/>
          </rPr>
          <t xml:space="preserve">night low 7.0
</t>
        </r>
      </text>
    </comment>
    <comment ref="J106" authorId="0">
      <text>
        <r>
          <rPr>
            <sz val="9"/>
            <rFont val="Tahoma"/>
            <family val="0"/>
          </rPr>
          <t xml:space="preserve">Stratus, Cumulus congestus: vis 5m
</t>
        </r>
      </text>
    </comment>
    <comment ref="S106" authorId="0">
      <text>
        <r>
          <rPr>
            <sz val="9"/>
            <rFont val="Tahoma"/>
            <family val="0"/>
          </rPr>
          <t xml:space="preserve">r
</t>
        </r>
      </text>
    </comment>
    <comment ref="J107" authorId="0">
      <text>
        <r>
          <rPr>
            <sz val="9"/>
            <rFont val="Tahoma"/>
            <family val="0"/>
          </rPr>
          <t xml:space="preserve">Stratus, Cumulus congestus: vis 4m
</t>
        </r>
      </text>
    </comment>
    <comment ref="S107" authorId="0">
      <text>
        <r>
          <rPr>
            <sz val="9"/>
            <rFont val="Tahoma"/>
            <family val="0"/>
          </rPr>
          <t xml:space="preserve">f
</t>
        </r>
      </text>
    </comment>
    <comment ref="J108" authorId="0">
      <text>
        <r>
          <rPr>
            <sz val="9"/>
            <rFont val="Tahoma"/>
            <family val="0"/>
          </rPr>
          <t xml:space="preserve">nimbostsratus, light rain: Vis 5m
</t>
        </r>
      </text>
    </comment>
    <comment ref="S108" authorId="0">
      <text>
        <r>
          <rPr>
            <sz val="9"/>
            <rFont val="Tahoma"/>
            <family val="0"/>
          </rPr>
          <t xml:space="preserve">f
</t>
        </r>
      </text>
    </comment>
    <comment ref="J109" authorId="0">
      <text>
        <r>
          <rPr>
            <sz val="9"/>
            <rFont val="Tahoma"/>
            <family val="0"/>
          </rPr>
          <t xml:space="preserve">Cumulus mediocris: vis 10m
</t>
        </r>
      </text>
    </comment>
    <comment ref="S109" authorId="0">
      <text>
        <r>
          <rPr>
            <sz val="9"/>
            <rFont val="Tahoma"/>
            <family val="0"/>
          </rPr>
          <t xml:space="preserve">r
</t>
        </r>
      </text>
    </comment>
    <comment ref="J110" authorId="0">
      <text>
        <r>
          <rPr>
            <sz val="9"/>
            <rFont val="Tahoma"/>
            <family val="0"/>
          </rPr>
          <t xml:space="preserve">Cumulus humilis / mediocris: vis 10m
</t>
        </r>
      </text>
    </comment>
    <comment ref="P109" authorId="0">
      <text>
        <r>
          <rPr>
            <sz val="9"/>
            <rFont val="Tahoma"/>
            <family val="0"/>
          </rPr>
          <t xml:space="preserve">tr
</t>
        </r>
      </text>
    </comment>
    <comment ref="S110" authorId="0">
      <text>
        <r>
          <rPr>
            <sz val="9"/>
            <rFont val="Tahoma"/>
            <family val="0"/>
          </rPr>
          <t xml:space="preserve">r
</t>
        </r>
      </text>
    </comment>
    <comment ref="P110" authorId="0">
      <text>
        <r>
          <rPr>
            <sz val="9"/>
            <rFont val="Tahoma"/>
            <family val="0"/>
          </rPr>
          <t xml:space="preserve">Moderate showers with hail and a clap of thunder late afternoon and early evening.
</t>
        </r>
      </text>
    </comment>
    <comment ref="Q110" authorId="0">
      <text>
        <r>
          <rPr>
            <sz val="9"/>
            <rFont val="Tahoma"/>
            <family val="0"/>
          </rPr>
          <t xml:space="preserve">Moderate showers with hail and a clap of thunder late afternoon and early evening.
</t>
        </r>
      </text>
    </comment>
    <comment ref="J111" authorId="0">
      <text>
        <r>
          <rPr>
            <sz val="9"/>
            <rFont val="Tahoma"/>
            <family val="0"/>
          </rPr>
          <t xml:space="preserve">Cumulus humilis / mediocris: vis 10m
</t>
        </r>
      </text>
    </comment>
    <comment ref="S111" authorId="0">
      <text>
        <r>
          <rPr>
            <sz val="9"/>
            <rFont val="Tahoma"/>
            <family val="0"/>
          </rPr>
          <t xml:space="preserve">rs
</t>
        </r>
      </text>
    </comment>
    <comment ref="J112" authorId="0">
      <text>
        <r>
          <rPr>
            <sz val="9"/>
            <rFont val="Tahoma"/>
            <family val="0"/>
          </rPr>
          <t xml:space="preserve">Stratus: vis 4m
</t>
        </r>
      </text>
    </comment>
    <comment ref="P111" authorId="0">
      <text>
        <r>
          <rPr>
            <sz val="9"/>
            <rFont val="Tahoma"/>
            <family val="0"/>
          </rPr>
          <t xml:space="preserve">moderate showers with hail and thunder late am and early pm.
</t>
        </r>
      </text>
    </comment>
    <comment ref="Q111" authorId="0">
      <text>
        <r>
          <rPr>
            <sz val="9"/>
            <rFont val="Tahoma"/>
            <family val="0"/>
          </rPr>
          <t xml:space="preserve">moderate showers with hail and thunder late am and early pm.
</t>
        </r>
      </text>
    </comment>
    <comment ref="S112" authorId="0">
      <text>
        <r>
          <rPr>
            <sz val="9"/>
            <rFont val="Tahoma"/>
            <family val="0"/>
          </rPr>
          <t xml:space="preserve">rs
</t>
        </r>
      </text>
    </comment>
    <comment ref="J113" authorId="0">
      <text>
        <r>
          <rPr>
            <sz val="9"/>
            <rFont val="Tahoma"/>
            <family val="0"/>
          </rPr>
          <t xml:space="preserve">Cumulus mediocris, Cirrus
</t>
        </r>
      </text>
    </comment>
    <comment ref="S113" authorId="0">
      <text>
        <r>
          <rPr>
            <sz val="9"/>
            <rFont val="Tahoma"/>
            <family val="0"/>
          </rPr>
          <t xml:space="preserve">r
</t>
        </r>
      </text>
    </comment>
    <comment ref="J114" authorId="0">
      <text>
        <r>
          <rPr>
            <sz val="9"/>
            <rFont val="Tahoma"/>
            <family val="0"/>
          </rPr>
          <t xml:space="preserve">Cumulus humilis: Vis 10m
</t>
        </r>
      </text>
    </comment>
    <comment ref="P113" authorId="0">
      <text>
        <r>
          <rPr>
            <sz val="9"/>
            <rFont val="Tahoma"/>
            <family val="0"/>
          </rPr>
          <t xml:space="preserve">tr
</t>
        </r>
      </text>
    </comment>
    <comment ref="S114" authorId="0">
      <text>
        <r>
          <rPr>
            <sz val="9"/>
            <rFont val="Tahoma"/>
            <family val="0"/>
          </rPr>
          <t xml:space="preserve">r
</t>
        </r>
      </text>
    </comment>
    <comment ref="J115" authorId="0">
      <text>
        <r>
          <rPr>
            <sz val="9"/>
            <rFont val="Tahoma"/>
            <family val="0"/>
          </rPr>
          <t xml:space="preserve">Stratocumulus, Cumulus humilis. Vis 8m
</t>
        </r>
      </text>
    </comment>
    <comment ref="S115" authorId="0">
      <text>
        <r>
          <rPr>
            <sz val="9"/>
            <rFont val="Tahoma"/>
            <family val="0"/>
          </rPr>
          <t xml:space="preserve">fs
</t>
        </r>
      </text>
    </comment>
    <comment ref="S116" authorId="0">
      <text>
        <r>
          <rPr>
            <sz val="9"/>
            <rFont val="Tahoma"/>
            <family val="0"/>
          </rPr>
          <t xml:space="preserve">f
</t>
        </r>
      </text>
    </comment>
    <comment ref="S117" authorId="0">
      <text>
        <r>
          <rPr>
            <sz val="9"/>
            <rFont val="Tahoma"/>
            <family val="0"/>
          </rPr>
          <t xml:space="preserve">f
</t>
        </r>
      </text>
    </comment>
    <comment ref="J118" authorId="0">
      <text>
        <r>
          <rPr>
            <sz val="9"/>
            <rFont val="Tahoma"/>
            <family val="0"/>
          </rPr>
          <t xml:space="preserve">Stratus, Nimbostratus (light rain) vis 7m
</t>
        </r>
      </text>
    </comment>
    <comment ref="S118" authorId="0">
      <text>
        <r>
          <rPr>
            <sz val="9"/>
            <rFont val="Tahoma"/>
            <family val="0"/>
          </rPr>
          <t xml:space="preserve">r
</t>
        </r>
      </text>
    </comment>
    <comment ref="J116" authorId="0">
      <text>
        <r>
          <rPr>
            <sz val="9"/>
            <rFont val="Tahoma"/>
            <family val="0"/>
          </rPr>
          <t xml:space="preserve">Cumulus mediocris: vis 10m
</t>
        </r>
      </text>
    </comment>
    <comment ref="J117" authorId="0">
      <text>
        <r>
          <rPr>
            <sz val="9"/>
            <rFont val="Tahoma"/>
            <family val="0"/>
          </rPr>
          <t xml:space="preserve">Nimbostratus: Vis 1.5m
</t>
        </r>
      </text>
    </comment>
    <comment ref="J119" authorId="0">
      <text>
        <r>
          <rPr>
            <sz val="9"/>
            <rFont val="Tahoma"/>
            <family val="0"/>
          </rPr>
          <t xml:space="preserve">Cumulus humilis, mediocris: vis 10m
</t>
        </r>
      </text>
    </comment>
    <comment ref="S119" authorId="0">
      <text>
        <r>
          <rPr>
            <sz val="9"/>
            <rFont val="Tahoma"/>
            <family val="0"/>
          </rPr>
          <t xml:space="preserve">rs
</t>
        </r>
      </text>
    </comment>
    <comment ref="J120" authorId="0">
      <text>
        <r>
          <rPr>
            <sz val="9"/>
            <rFont val="Tahoma"/>
            <family val="0"/>
          </rPr>
          <t xml:space="preserve">Nimbostratus: (light rain) vis 4m
</t>
        </r>
      </text>
    </comment>
    <comment ref="S120" authorId="0">
      <text>
        <r>
          <rPr>
            <sz val="9"/>
            <rFont val="Tahoma"/>
            <family val="0"/>
          </rPr>
          <t xml:space="preserve">rs
</t>
        </r>
      </text>
    </comment>
    <comment ref="P120" authorId="0">
      <text>
        <r>
          <rPr>
            <sz val="9"/>
            <rFont val="Tahoma"/>
            <family val="0"/>
          </rPr>
          <t xml:space="preserve">short moderate to heavy shower producing small hail (lunch time)
</t>
        </r>
      </text>
    </comment>
    <comment ref="J121" authorId="0">
      <text>
        <r>
          <rPr>
            <sz val="9"/>
            <rFont val="Tahoma"/>
            <family val="0"/>
          </rPr>
          <t xml:space="preserve">Cumulus congestus, Altocumulus: Vis 10m
</t>
        </r>
      </text>
    </comment>
    <comment ref="S121" authorId="0">
      <text>
        <r>
          <rPr>
            <sz val="9"/>
            <rFont val="Tahoma"/>
            <family val="0"/>
          </rPr>
          <t xml:space="preserve">s
</t>
        </r>
      </text>
    </comment>
    <comment ref="J122" authorId="0">
      <text>
        <r>
          <rPr>
            <sz val="9"/>
            <rFont val="Tahoma"/>
            <family val="0"/>
          </rPr>
          <t xml:space="preserve">Cumulus mediocris / congestus: Vis 10m
</t>
        </r>
      </text>
    </comment>
    <comment ref="S122" authorId="0">
      <text>
        <r>
          <rPr>
            <sz val="9"/>
            <rFont val="Tahoma"/>
            <family val="0"/>
          </rPr>
          <t xml:space="preserve">f
</t>
        </r>
      </text>
    </comment>
    <comment ref="J123" authorId="0">
      <text>
        <r>
          <rPr>
            <sz val="9"/>
            <rFont val="Tahoma"/>
            <family val="0"/>
          </rPr>
          <t xml:space="preserve">Stratocumulus /  Cumulus mediocris. Vis 10m
</t>
        </r>
      </text>
    </comment>
    <comment ref="S123" authorId="0">
      <text>
        <r>
          <rPr>
            <sz val="9"/>
            <rFont val="Tahoma"/>
            <family val="0"/>
          </rPr>
          <t xml:space="preserve">rs
</t>
        </r>
      </text>
    </comment>
    <comment ref="J124" authorId="0">
      <text>
        <r>
          <rPr>
            <sz val="9"/>
            <rFont val="Tahoma"/>
            <family val="0"/>
          </rPr>
          <t xml:space="preserve">Nimbostratus (moderate raiin) Vis &lt;1m
</t>
        </r>
      </text>
    </comment>
    <comment ref="S124" authorId="0">
      <text>
        <r>
          <rPr>
            <sz val="9"/>
            <rFont val="Tahoma"/>
            <family val="0"/>
          </rPr>
          <t xml:space="preserve">FQ
</t>
        </r>
      </text>
    </comment>
    <comment ref="E125" authorId="0">
      <text>
        <r>
          <rPr>
            <sz val="9"/>
            <rFont val="Tahoma"/>
            <family val="0"/>
          </rPr>
          <t xml:space="preserve">night low 8.1
</t>
        </r>
      </text>
    </comment>
    <comment ref="J125" authorId="0">
      <text>
        <r>
          <rPr>
            <sz val="9"/>
            <rFont val="Tahoma"/>
            <family val="0"/>
          </rPr>
          <t xml:space="preserve">Cumulus mediocris / Congestus. Vis 10m
</t>
        </r>
      </text>
    </comment>
    <comment ref="S125" authorId="0">
      <text>
        <r>
          <rPr>
            <sz val="9"/>
            <rFont val="Tahoma"/>
            <family val="0"/>
          </rPr>
          <t xml:space="preserve">r
</t>
        </r>
      </text>
    </comment>
    <comment ref="S126" authorId="0">
      <text>
        <r>
          <rPr>
            <sz val="9"/>
            <rFont val="Tahoma"/>
            <family val="0"/>
          </rPr>
          <t xml:space="preserve">r
</t>
        </r>
      </text>
    </comment>
    <comment ref="J126" authorId="0">
      <text>
        <r>
          <rPr>
            <sz val="9"/>
            <rFont val="Tahoma"/>
            <family val="0"/>
          </rPr>
          <t xml:space="preserve">Nimbostratus (light rain) vis 2m
</t>
        </r>
      </text>
    </comment>
    <comment ref="J127" authorId="0">
      <text>
        <r>
          <rPr>
            <sz val="9"/>
            <rFont val="Tahoma"/>
            <family val="0"/>
          </rPr>
          <t xml:space="preserve">Cirrostratus, Cumulus mediocris: vis 10m
</t>
        </r>
      </text>
    </comment>
    <comment ref="S127" authorId="0">
      <text>
        <r>
          <rPr>
            <sz val="9"/>
            <rFont val="Tahoma"/>
            <family val="0"/>
          </rPr>
          <t xml:space="preserve">rs
</t>
        </r>
      </text>
    </comment>
    <comment ref="J128" authorId="0">
      <text>
        <r>
          <rPr>
            <sz val="9"/>
            <rFont val="Tahoma"/>
            <family val="0"/>
          </rPr>
          <t xml:space="preserve">Nimbostratus (moderate rain) vis &lt;1m
</t>
        </r>
      </text>
    </comment>
    <comment ref="S128" authorId="0">
      <text>
        <r>
          <rPr>
            <sz val="9"/>
            <rFont val="Tahoma"/>
            <family val="0"/>
          </rPr>
          <t xml:space="preserve">f
</t>
        </r>
      </text>
    </comment>
    <comment ref="E129" authorId="0">
      <text>
        <r>
          <rPr>
            <sz val="9"/>
            <rFont val="Tahoma"/>
            <family val="0"/>
          </rPr>
          <t xml:space="preserve">night low 6.5c
</t>
        </r>
      </text>
    </comment>
    <comment ref="D128" authorId="0">
      <text>
        <r>
          <rPr>
            <sz val="9"/>
            <rFont val="Tahoma"/>
            <family val="0"/>
          </rPr>
          <t xml:space="preserve">max 6.5c to 18:00hrs
</t>
        </r>
      </text>
    </comment>
    <comment ref="S129" authorId="0">
      <text>
        <r>
          <rPr>
            <sz val="9"/>
            <rFont val="Tahoma"/>
            <family val="0"/>
          </rPr>
          <t xml:space="preserve">r
</t>
        </r>
      </text>
    </comment>
    <comment ref="J129" authorId="0">
      <text>
        <r>
          <rPr>
            <sz val="9"/>
            <rFont val="Tahoma"/>
            <family val="0"/>
          </rPr>
          <t xml:space="preserve">Cirrostratus, Cirrocuulus, Cumulus humilis. Vis 10m
</t>
        </r>
      </text>
    </comment>
    <comment ref="J130" authorId="0">
      <text>
        <r>
          <rPr>
            <sz val="9"/>
            <rFont val="Tahoma"/>
            <family val="0"/>
          </rPr>
          <t xml:space="preserve">Nimbostratus: vis 1m
</t>
        </r>
      </text>
    </comment>
    <comment ref="S130" authorId="0">
      <text>
        <r>
          <rPr>
            <sz val="9"/>
            <rFont val="Tahoma"/>
            <family val="0"/>
          </rPr>
          <t xml:space="preserve">fs
</t>
        </r>
      </text>
    </comment>
    <comment ref="J131" authorId="0">
      <text>
        <r>
          <rPr>
            <sz val="9"/>
            <rFont val="Tahoma"/>
            <family val="0"/>
          </rPr>
          <t xml:space="preserve">Stratus
</t>
        </r>
      </text>
    </comment>
    <comment ref="S131" authorId="0">
      <text>
        <r>
          <rPr>
            <sz val="9"/>
            <rFont val="Tahoma"/>
            <family val="0"/>
          </rPr>
          <t xml:space="preserve">fs
</t>
        </r>
      </text>
    </comment>
    <comment ref="D130" authorId="0">
      <text>
        <r>
          <rPr>
            <sz val="9"/>
            <rFont val="Tahoma"/>
            <family val="0"/>
          </rPr>
          <t xml:space="preserve">max temp to 18:00hrs 9.8c.
</t>
        </r>
      </text>
    </comment>
    <comment ref="J132" authorId="0">
      <text>
        <r>
          <rPr>
            <sz val="9"/>
            <rFont val="Tahoma"/>
            <family val="0"/>
          </rPr>
          <t xml:space="preserve">Nimbostratus: vis 4m
</t>
        </r>
      </text>
    </comment>
    <comment ref="P131" authorId="0">
      <text>
        <r>
          <rPr>
            <sz val="9"/>
            <rFont val="Tahoma"/>
            <family val="0"/>
          </rPr>
          <t xml:space="preserve">tr
</t>
        </r>
      </text>
    </comment>
    <comment ref="S132" authorId="0">
      <text>
        <r>
          <rPr>
            <sz val="9"/>
            <rFont val="Tahoma"/>
            <family val="0"/>
          </rPr>
          <t xml:space="preserve">f
</t>
        </r>
      </text>
    </comment>
    <comment ref="J133" authorId="0">
      <text>
        <r>
          <rPr>
            <sz val="9"/>
            <rFont val="Tahoma"/>
            <family val="0"/>
          </rPr>
          <t xml:space="preserve">Stratocumulus
</t>
        </r>
      </text>
    </comment>
    <comment ref="S133" authorId="0">
      <text>
        <r>
          <rPr>
            <sz val="9"/>
            <rFont val="Tahoma"/>
            <family val="0"/>
          </rPr>
          <t xml:space="preserve">fs
</t>
        </r>
      </text>
    </comment>
    <comment ref="J134" authorId="0">
      <text>
        <r>
          <rPr>
            <sz val="9"/>
            <rFont val="Tahoma"/>
            <family val="0"/>
          </rPr>
          <t xml:space="preserve">Cumulus mediocris/ congestus, Cirrostratus.
</t>
        </r>
      </text>
    </comment>
    <comment ref="S134" authorId="0">
      <text>
        <r>
          <rPr>
            <sz val="9"/>
            <rFont val="Tahoma"/>
            <family val="0"/>
          </rPr>
          <t xml:space="preserve">rs
</t>
        </r>
      </text>
    </comment>
    <comment ref="J135" authorId="0">
      <text>
        <r>
          <rPr>
            <sz val="9"/>
            <rFont val="Tahoma"/>
            <family val="0"/>
          </rPr>
          <t xml:space="preserve">Cirrostratus, Cirrocumulus, Cumulus humilis. Vis 10m
</t>
        </r>
      </text>
    </comment>
    <comment ref="P134" authorId="0">
      <text>
        <r>
          <rPr>
            <sz val="9"/>
            <rFont val="Tahoma"/>
            <family val="0"/>
          </rPr>
          <t xml:space="preserve">tr
</t>
        </r>
      </text>
    </comment>
    <comment ref="S135" authorId="0">
      <text>
        <r>
          <rPr>
            <sz val="9"/>
            <rFont val="Tahoma"/>
            <family val="0"/>
          </rPr>
          <t xml:space="preserve">rs
</t>
        </r>
      </text>
    </comment>
    <comment ref="J136" authorId="1">
      <text>
        <r>
          <rPr>
            <sz val="9"/>
            <rFont val="Tahoma"/>
            <family val="0"/>
          </rPr>
          <t xml:space="preserve">Stratocumulus, Altostratus, Cirrus.
</t>
        </r>
      </text>
    </comment>
    <comment ref="S136" authorId="1">
      <text>
        <r>
          <rPr>
            <sz val="9"/>
            <rFont val="Tahoma"/>
            <family val="0"/>
          </rPr>
          <t xml:space="preserve">fs
</t>
        </r>
      </text>
    </comment>
    <comment ref="D136" authorId="1">
      <text>
        <r>
          <rPr>
            <sz val="9"/>
            <rFont val="Tahoma"/>
            <family val="0"/>
          </rPr>
          <t xml:space="preserve">max temp to 18:00 GMT 11.3c.
</t>
        </r>
      </text>
    </comment>
    <comment ref="J137" authorId="1">
      <text>
        <r>
          <rPr>
            <sz val="9"/>
            <rFont val="Tahoma"/>
            <family val="0"/>
          </rPr>
          <t xml:space="preserve">Cumulus mediocris / congestus. Vis 10m
</t>
        </r>
      </text>
    </comment>
    <comment ref="S137" authorId="1">
      <text>
        <r>
          <rPr>
            <sz val="9"/>
            <rFont val="Tahoma"/>
            <family val="0"/>
          </rPr>
          <t xml:space="preserve">fs
</t>
        </r>
      </text>
    </comment>
    <comment ref="J138" authorId="1">
      <text>
        <r>
          <rPr>
            <sz val="9"/>
            <rFont val="Tahoma"/>
            <family val="0"/>
          </rPr>
          <t xml:space="preserve">Cumulus mediocris, stratocumulus: vis 8m
</t>
        </r>
      </text>
    </comment>
    <comment ref="S138" authorId="1">
      <text>
        <r>
          <rPr>
            <sz val="9"/>
            <rFont val="Tahoma"/>
            <family val="0"/>
          </rPr>
          <t xml:space="preserve">rs
</t>
        </r>
      </text>
    </comment>
    <comment ref="E139" authorId="1">
      <text>
        <r>
          <rPr>
            <sz val="9"/>
            <rFont val="Tahoma"/>
            <family val="0"/>
          </rPr>
          <t xml:space="preserve">overnight low 13.5c
</t>
        </r>
      </text>
    </comment>
    <comment ref="D138" authorId="1">
      <text>
        <r>
          <rPr>
            <sz val="9"/>
            <rFont val="Tahoma"/>
            <family val="0"/>
          </rPr>
          <t xml:space="preserve">max to 18:00MT 14.3c
</t>
        </r>
      </text>
    </comment>
    <comment ref="J139" authorId="1">
      <text>
        <r>
          <rPr>
            <sz val="9"/>
            <rFont val="Tahoma"/>
            <family val="0"/>
          </rPr>
          <t xml:space="preserve">Stratocumuls: vis 10m
</t>
        </r>
      </text>
    </comment>
    <comment ref="S139" authorId="1">
      <text>
        <r>
          <rPr>
            <sz val="9"/>
            <rFont val="Tahoma"/>
            <family val="0"/>
          </rPr>
          <t xml:space="preserve">r
</t>
        </r>
      </text>
    </comment>
    <comment ref="J140" authorId="1">
      <text>
        <r>
          <rPr>
            <sz val="9"/>
            <rFont val="Tahoma"/>
            <family val="0"/>
          </rPr>
          <t xml:space="preserve">Stratocumulus: vis &gt;10m
</t>
        </r>
      </text>
    </comment>
    <comment ref="S140" authorId="1">
      <text>
        <r>
          <rPr>
            <sz val="9"/>
            <rFont val="Tahoma"/>
            <family val="0"/>
          </rPr>
          <t xml:space="preserve">r
</t>
        </r>
      </text>
    </comment>
    <comment ref="J141" authorId="1">
      <text>
        <r>
          <rPr>
            <sz val="9"/>
            <rFont val="Tahoma"/>
            <family val="0"/>
          </rPr>
          <t xml:space="preserve">Cumulus humilis, mediocris. Vis 10m
</t>
        </r>
      </text>
    </comment>
    <comment ref="S141" authorId="1">
      <text>
        <r>
          <rPr>
            <sz val="9"/>
            <rFont val="Tahoma"/>
            <family val="0"/>
          </rPr>
          <t xml:space="preserve">r
</t>
        </r>
      </text>
    </comment>
    <comment ref="J142" authorId="1">
      <text>
        <r>
          <rPr>
            <sz val="9"/>
            <rFont val="Tahoma"/>
            <family val="0"/>
          </rPr>
          <t xml:space="preserve">Cirrus, Cirrostratus, Cumulus humilis. Vis 10m
</t>
        </r>
      </text>
    </comment>
    <comment ref="S142" authorId="1">
      <text>
        <r>
          <rPr>
            <sz val="9"/>
            <rFont val="Tahoma"/>
            <family val="0"/>
          </rPr>
          <t xml:space="preserve">f
</t>
        </r>
      </text>
    </comment>
    <comment ref="J143" authorId="1">
      <text>
        <r>
          <rPr>
            <sz val="9"/>
            <rFont val="Tahoma"/>
            <family val="0"/>
          </rPr>
          <t xml:space="preserve">Cumulus congestus, Cirrus. Vis 10m
</t>
        </r>
      </text>
    </comment>
    <comment ref="S143" authorId="1">
      <text>
        <r>
          <rPr>
            <sz val="9"/>
            <rFont val="Tahoma"/>
            <family val="0"/>
          </rPr>
          <t xml:space="preserve">f
</t>
        </r>
      </text>
    </comment>
    <comment ref="P143" authorId="1">
      <text>
        <r>
          <rPr>
            <sz val="9"/>
            <rFont val="Tahoma"/>
            <family val="0"/>
          </rPr>
          <t xml:space="preserve">Short modertate shower producing small hail early evening.
</t>
        </r>
      </text>
    </comment>
    <comment ref="J144" authorId="1">
      <text>
        <r>
          <rPr>
            <sz val="9"/>
            <rFont val="Tahoma"/>
            <family val="0"/>
          </rPr>
          <t xml:space="preserve">Cumulus mediocris, congestus. Vis 10m
</t>
        </r>
      </text>
    </comment>
    <comment ref="S144" authorId="1">
      <text>
        <r>
          <rPr>
            <sz val="9"/>
            <rFont val="Tahoma"/>
            <family val="0"/>
          </rPr>
          <t xml:space="preserve">r
</t>
        </r>
      </text>
    </comment>
    <comment ref="P144" authorId="1">
      <text>
        <r>
          <rPr>
            <sz val="9"/>
            <rFont val="Tahoma"/>
            <family val="0"/>
          </rPr>
          <t xml:space="preserve">heavy shower mid afternoon with a crack of thunder and small hail.
</t>
        </r>
      </text>
    </comment>
    <comment ref="J145" authorId="1">
      <text>
        <r>
          <rPr>
            <sz val="9"/>
            <rFont val="Tahoma"/>
            <family val="0"/>
          </rPr>
          <t xml:space="preserve">Cumulus mediocris
</t>
        </r>
      </text>
    </comment>
    <comment ref="S145" authorId="1">
      <text>
        <r>
          <rPr>
            <sz val="9"/>
            <rFont val="Tahoma"/>
            <family val="0"/>
          </rPr>
          <t xml:space="preserve">r
</t>
        </r>
      </text>
    </comment>
    <comment ref="J146" authorId="1">
      <text>
        <r>
          <rPr>
            <sz val="9"/>
            <rFont val="Tahoma"/>
            <family val="0"/>
          </rPr>
          <t xml:space="preserve">Nimbostratus, Altostratus, vis 5m
</t>
        </r>
      </text>
    </comment>
    <comment ref="S146" authorId="1">
      <text>
        <r>
          <rPr>
            <sz val="9"/>
            <rFont val="Tahoma"/>
            <family val="0"/>
          </rPr>
          <t xml:space="preserve">f
</t>
        </r>
      </text>
    </comment>
    <comment ref="J147" authorId="1">
      <text>
        <r>
          <rPr>
            <sz val="9"/>
            <rFont val="Tahoma"/>
            <family val="0"/>
          </rPr>
          <t xml:space="preserve">stratocumulus: vis 4-5 m
</t>
        </r>
      </text>
    </comment>
    <comment ref="S147" authorId="1">
      <text>
        <r>
          <rPr>
            <sz val="9"/>
            <rFont val="Tahoma"/>
            <family val="0"/>
          </rPr>
          <t xml:space="preserve">fs
</t>
        </r>
      </text>
    </comment>
    <comment ref="J148" authorId="1">
      <text>
        <r>
          <rPr>
            <sz val="9"/>
            <rFont val="Tahoma"/>
            <family val="0"/>
          </rPr>
          <t xml:space="preserve">Stratocumulus: vis 4-5 m
</t>
        </r>
      </text>
    </comment>
    <comment ref="S148" authorId="1">
      <text>
        <r>
          <rPr>
            <sz val="9"/>
            <rFont val="Tahoma"/>
            <family val="0"/>
          </rPr>
          <t xml:space="preserve">r
</t>
        </r>
      </text>
    </comment>
    <comment ref="P148" authorId="1">
      <text>
        <r>
          <rPr>
            <sz val="9"/>
            <rFont val="Tahoma"/>
            <family val="0"/>
          </rPr>
          <t xml:space="preserve">tr
</t>
        </r>
      </text>
    </comment>
    <comment ref="S149" authorId="1">
      <text>
        <r>
          <rPr>
            <sz val="9"/>
            <rFont val="Tahoma"/>
            <family val="0"/>
          </rPr>
          <t xml:space="preserve">s
</t>
        </r>
      </text>
    </comment>
    <comment ref="J150" authorId="1">
      <text>
        <r>
          <rPr>
            <sz val="9"/>
            <rFont val="Tahoma"/>
            <family val="0"/>
          </rPr>
          <t xml:space="preserve">stratus: vis 5m
</t>
        </r>
      </text>
    </comment>
    <comment ref="J149" authorId="1">
      <text>
        <r>
          <rPr>
            <sz val="9"/>
            <rFont val="Tahoma"/>
            <family val="0"/>
          </rPr>
          <t xml:space="preserve">stratocumulus. Vis 4m
</t>
        </r>
      </text>
    </comment>
    <comment ref="S150" authorId="1">
      <text>
        <r>
          <rPr>
            <sz val="9"/>
            <rFont val="Tahoma"/>
            <family val="0"/>
          </rPr>
          <t xml:space="preserve">s
</t>
        </r>
      </text>
    </comment>
    <comment ref="J151" authorId="1">
      <text>
        <r>
          <rPr>
            <sz val="9"/>
            <rFont val="Tahoma"/>
            <family val="0"/>
          </rPr>
          <t xml:space="preserve">8m
</t>
        </r>
      </text>
    </comment>
    <comment ref="S151" authorId="1">
      <text>
        <r>
          <rPr>
            <sz val="9"/>
            <rFont val="Tahoma"/>
            <family val="0"/>
          </rPr>
          <t xml:space="preserve">rs
</t>
        </r>
      </text>
    </comment>
    <comment ref="J152" authorId="1">
      <text>
        <r>
          <rPr>
            <sz val="9"/>
            <rFont val="Tahoma"/>
            <family val="0"/>
          </rPr>
          <t xml:space="preserve">5m
</t>
        </r>
      </text>
    </comment>
    <comment ref="S152" authorId="1">
      <text>
        <r>
          <rPr>
            <sz val="9"/>
            <rFont val="Tahoma"/>
            <family val="0"/>
          </rPr>
          <t xml:space="preserve">rs
</t>
        </r>
      </text>
    </comment>
    <comment ref="J153" authorId="1">
      <text>
        <r>
          <rPr>
            <sz val="9"/>
            <rFont val="Tahoma"/>
            <family val="0"/>
          </rPr>
          <t xml:space="preserve">stratus fractus: vis 2-3 m haze.
</t>
        </r>
      </text>
    </comment>
    <comment ref="S153" authorId="1">
      <text>
        <r>
          <rPr>
            <sz val="9"/>
            <rFont val="Tahoma"/>
            <family val="0"/>
          </rPr>
          <t xml:space="preserve">s
</t>
        </r>
      </text>
    </comment>
    <comment ref="J154" authorId="1">
      <text>
        <r>
          <rPr>
            <sz val="9"/>
            <rFont val="Tahoma"/>
            <family val="0"/>
          </rPr>
          <t xml:space="preserve">Vis 8-10 m
</t>
        </r>
      </text>
    </comment>
    <comment ref="S154" authorId="1">
      <text>
        <r>
          <rPr>
            <sz val="9"/>
            <rFont val="Tahoma"/>
            <family val="0"/>
          </rPr>
          <t xml:space="preserve">s
</t>
        </r>
      </text>
    </comment>
    <comment ref="S155" authorId="1">
      <text>
        <r>
          <rPr>
            <sz val="9"/>
            <rFont val="Tahoma"/>
            <family val="0"/>
          </rPr>
          <t xml:space="preserve">fs
</t>
        </r>
      </text>
    </comment>
    <comment ref="J155" authorId="1">
      <text>
        <r>
          <rPr>
            <sz val="9"/>
            <rFont val="Tahoma"/>
            <family val="0"/>
          </rPr>
          <t xml:space="preserve">vis &lt;10m
</t>
        </r>
      </text>
    </comment>
    <comment ref="J156" authorId="1">
      <text>
        <r>
          <rPr>
            <sz val="9"/>
            <rFont val="Tahoma"/>
            <family val="0"/>
          </rPr>
          <t xml:space="preserve">vis &gt; 10 miles.
</t>
        </r>
      </text>
    </comment>
    <comment ref="S156" authorId="1">
      <text>
        <r>
          <rPr>
            <sz val="9"/>
            <rFont val="Tahoma"/>
            <family val="0"/>
          </rPr>
          <t xml:space="preserve">s
</t>
        </r>
      </text>
    </comment>
    <comment ref="J157" authorId="1">
      <text>
        <r>
          <rPr>
            <sz val="9"/>
            <rFont val="Tahoma"/>
            <family val="0"/>
          </rPr>
          <t xml:space="preserve">vis 7m
</t>
        </r>
      </text>
    </comment>
    <comment ref="S157" authorId="1">
      <text>
        <r>
          <rPr>
            <sz val="9"/>
            <rFont val="Tahoma"/>
            <family val="0"/>
          </rPr>
          <t xml:space="preserve">fs
</t>
        </r>
      </text>
    </comment>
    <comment ref="J158" authorId="1">
      <text>
        <r>
          <rPr>
            <sz val="9"/>
            <rFont val="Tahoma"/>
            <family val="0"/>
          </rPr>
          <t xml:space="preserve">Stratocumuus: vis  8m
</t>
        </r>
      </text>
    </comment>
    <comment ref="S158" authorId="1">
      <text>
        <r>
          <rPr>
            <sz val="9"/>
            <rFont val="Tahoma"/>
            <family val="0"/>
          </rPr>
          <t xml:space="preserve">s
</t>
        </r>
      </text>
    </comment>
    <comment ref="J159" authorId="1">
      <text>
        <r>
          <rPr>
            <sz val="9"/>
            <rFont val="Tahoma"/>
            <family val="0"/>
          </rPr>
          <t xml:space="preserve">Shallow fog, dawn. Cumulus humuilis, vis 8-10m
</t>
        </r>
      </text>
    </comment>
    <comment ref="S159" authorId="1">
      <text>
        <r>
          <rPr>
            <sz val="9"/>
            <rFont val="Tahoma"/>
            <family val="0"/>
          </rPr>
          <t xml:space="preserve">s
</t>
        </r>
      </text>
    </comment>
    <comment ref="J160" authorId="1">
      <text>
        <r>
          <rPr>
            <sz val="9"/>
            <rFont val="Tahoma"/>
            <family val="0"/>
          </rPr>
          <t xml:space="preserve">Stratocumulus (light rain) vis 8 m
</t>
        </r>
      </text>
    </comment>
    <comment ref="S160" authorId="1">
      <text>
        <r>
          <rPr>
            <sz val="9"/>
            <rFont val="Tahoma"/>
            <family val="0"/>
          </rPr>
          <t xml:space="preserve">s
</t>
        </r>
      </text>
    </comment>
    <comment ref="J161" authorId="1">
      <text>
        <r>
          <rPr>
            <sz val="9"/>
            <rFont val="Tahoma"/>
            <family val="0"/>
          </rPr>
          <t xml:space="preserve">Altostratusi, stratus fractus: (light rain) vis 6m
</t>
        </r>
      </text>
    </comment>
    <comment ref="S161" authorId="1">
      <text>
        <r>
          <rPr>
            <sz val="9"/>
            <rFont val="Tahoma"/>
            <family val="0"/>
          </rPr>
          <t xml:space="preserve">rs
</t>
        </r>
      </text>
    </comment>
    <comment ref="J162" authorId="1">
      <text>
        <r>
          <rPr>
            <sz val="9"/>
            <rFont val="Tahoma"/>
            <family val="0"/>
          </rPr>
          <t xml:space="preserve">stratus: (drizzle) vis 1 m
</t>
        </r>
      </text>
    </comment>
    <comment ref="S162" authorId="1">
      <text>
        <r>
          <rPr>
            <sz val="9"/>
            <rFont val="Tahoma"/>
            <family val="0"/>
          </rPr>
          <t xml:space="preserve">fs
</t>
        </r>
      </text>
    </comment>
    <comment ref="J163" authorId="1">
      <text>
        <r>
          <rPr>
            <sz val="9"/>
            <rFont val="Tahoma"/>
            <family val="0"/>
          </rPr>
          <t xml:space="preserve">nimbostratus (moderate rain) vis 0.5m
</t>
        </r>
      </text>
    </comment>
    <comment ref="S163" authorId="1">
      <text>
        <r>
          <rPr>
            <sz val="9"/>
            <rFont val="Tahoma"/>
            <family val="0"/>
          </rPr>
          <t xml:space="preserve">f
</t>
        </r>
      </text>
    </comment>
    <comment ref="D163" authorId="1">
      <text>
        <r>
          <rPr>
            <sz val="9"/>
            <rFont val="Tahoma"/>
            <family val="0"/>
          </rPr>
          <t xml:space="preserve">max 10.6c to 18:00
</t>
        </r>
      </text>
    </comment>
    <comment ref="J164" authorId="1">
      <text>
        <r>
          <rPr>
            <sz val="9"/>
            <rFont val="Tahoma"/>
            <family val="0"/>
          </rPr>
          <t xml:space="preserve">Cumulus mediocris, stratocumulus. Vis 10m
</t>
        </r>
      </text>
    </comment>
    <comment ref="S164" authorId="1">
      <text>
        <r>
          <rPr>
            <sz val="9"/>
            <rFont val="Tahoma"/>
            <family val="0"/>
          </rPr>
          <t xml:space="preserve">r
</t>
        </r>
      </text>
    </comment>
    <comment ref="J165" authorId="1">
      <text>
        <r>
          <rPr>
            <sz val="9"/>
            <rFont val="Tahoma"/>
            <family val="0"/>
          </rPr>
          <t xml:space="preserve">Altostratus, Cumulus mediocris: vis 10 m
</t>
        </r>
      </text>
    </comment>
    <comment ref="P164" authorId="1">
      <text>
        <r>
          <rPr>
            <sz val="9"/>
            <rFont val="Tahoma"/>
            <family val="0"/>
          </rPr>
          <t xml:space="preserve">tr
</t>
        </r>
      </text>
    </comment>
    <comment ref="S165" authorId="1">
      <text>
        <r>
          <rPr>
            <sz val="9"/>
            <rFont val="Tahoma"/>
            <family val="0"/>
          </rPr>
          <t xml:space="preserve">f
</t>
        </r>
      </text>
    </comment>
    <comment ref="D165" authorId="1">
      <text>
        <r>
          <rPr>
            <sz val="9"/>
            <rFont val="Tahoma"/>
            <family val="0"/>
          </rPr>
          <t xml:space="preserve">Max to 18:00GMT 14.8c.
</t>
        </r>
      </text>
    </comment>
    <comment ref="J166" authorId="1">
      <text>
        <r>
          <rPr>
            <sz val="9"/>
            <rFont val="Tahoma"/>
            <family val="0"/>
          </rPr>
          <t xml:space="preserve">Cumulus mediocris, Congestus, Cirrus.
</t>
        </r>
      </text>
    </comment>
    <comment ref="S166" authorId="1">
      <text>
        <r>
          <rPr>
            <sz val="9"/>
            <rFont val="Tahoma"/>
            <family val="0"/>
          </rPr>
          <t xml:space="preserve">fs
</t>
        </r>
      </text>
    </comment>
    <comment ref="P166" authorId="0">
      <text>
        <r>
          <rPr>
            <sz val="9"/>
            <rFont val="Tahoma"/>
            <family val="0"/>
          </rPr>
          <t xml:space="preserve">Thunder heard, teatime.
</t>
        </r>
      </text>
    </comment>
    <comment ref="J167" authorId="0">
      <text>
        <r>
          <rPr>
            <sz val="9"/>
            <rFont val="Tahoma"/>
            <family val="0"/>
          </rPr>
          <t xml:space="preserve">Stratocumulus, Nimbostratus. Vis 8m
</t>
        </r>
      </text>
    </comment>
    <comment ref="S167" authorId="0">
      <text>
        <r>
          <rPr>
            <sz val="9"/>
            <rFont val="Tahoma"/>
            <family val="0"/>
          </rPr>
          <t xml:space="preserve">f
</t>
        </r>
      </text>
    </comment>
    <comment ref="J168" authorId="0">
      <text>
        <r>
          <rPr>
            <sz val="9"/>
            <rFont val="Tahoma"/>
            <family val="0"/>
          </rPr>
          <t xml:space="preserve">Nimbostratus: Light to moderate rain. Vis 5m
</t>
        </r>
      </text>
    </comment>
    <comment ref="S168" authorId="0">
      <text>
        <r>
          <rPr>
            <sz val="9"/>
            <rFont val="Tahoma"/>
            <family val="0"/>
          </rPr>
          <t xml:space="preserve">r
</t>
        </r>
      </text>
    </comment>
    <comment ref="J169" authorId="0">
      <text>
        <r>
          <rPr>
            <sz val="9"/>
            <rFont val="Tahoma"/>
            <family val="0"/>
          </rPr>
          <t xml:space="preserve">Stratocumulus. Vis 10m
</t>
        </r>
      </text>
    </comment>
    <comment ref="S169" authorId="0">
      <text>
        <r>
          <rPr>
            <sz val="9"/>
            <rFont val="Tahoma"/>
            <family val="0"/>
          </rPr>
          <t xml:space="preserve">r
</t>
        </r>
      </text>
    </comment>
    <comment ref="D169" authorId="0">
      <text>
        <r>
          <rPr>
            <sz val="9"/>
            <rFont val="Tahoma"/>
            <family val="0"/>
          </rPr>
          <t xml:space="preserve">max to 18:00 14.2c
</t>
        </r>
      </text>
    </comment>
    <comment ref="J170" authorId="0">
      <text>
        <r>
          <rPr>
            <sz val="9"/>
            <rFont val="Tahoma"/>
            <family val="0"/>
          </rPr>
          <t xml:space="preserve">Cirrostratus. Cumilus humilis Vis 10m
</t>
        </r>
      </text>
    </comment>
    <comment ref="S170" authorId="0">
      <text>
        <r>
          <rPr>
            <sz val="9"/>
            <rFont val="Tahoma"/>
            <family val="0"/>
          </rPr>
          <t xml:space="preserve">fs
</t>
        </r>
      </text>
    </comment>
    <comment ref="J171" authorId="0">
      <text>
        <r>
          <rPr>
            <sz val="9"/>
            <rFont val="Tahoma"/>
            <family val="0"/>
          </rPr>
          <t xml:space="preserve">Stratocumulus: Vis 5m
</t>
        </r>
      </text>
    </comment>
    <comment ref="S171" authorId="0">
      <text>
        <r>
          <rPr>
            <sz val="9"/>
            <rFont val="Tahoma"/>
            <family val="0"/>
          </rPr>
          <t xml:space="preserve">fs
</t>
        </r>
      </text>
    </comment>
    <comment ref="J172" authorId="0">
      <text>
        <r>
          <rPr>
            <sz val="9"/>
            <rFont val="Tahoma"/>
            <family val="0"/>
          </rPr>
          <t xml:space="preserve">Stratocumulus vis 8m
</t>
        </r>
      </text>
    </comment>
    <comment ref="S172" authorId="0">
      <text>
        <r>
          <rPr>
            <sz val="9"/>
            <rFont val="Tahoma"/>
            <family val="0"/>
          </rPr>
          <t xml:space="preserve">rs
</t>
        </r>
      </text>
    </comment>
    <comment ref="J173" authorId="0">
      <text>
        <r>
          <rPr>
            <sz val="9"/>
            <rFont val="Tahoma"/>
            <family val="0"/>
          </rPr>
          <t xml:space="preserve">stratocumulus, Altostratus. Vis 6m
</t>
        </r>
      </text>
    </comment>
    <comment ref="S173" authorId="0">
      <text>
        <r>
          <rPr>
            <sz val="9"/>
            <rFont val="Tahoma"/>
            <family val="0"/>
          </rPr>
          <t xml:space="preserve">r
</t>
        </r>
      </text>
    </comment>
    <comment ref="J174" authorId="0">
      <text>
        <r>
          <rPr>
            <sz val="9"/>
            <rFont val="Tahoma"/>
            <family val="0"/>
          </rPr>
          <t xml:space="preserve">Cumulus humilis, Cirrus. Vis 10m
</t>
        </r>
      </text>
    </comment>
    <comment ref="S174" authorId="0">
      <text>
        <r>
          <rPr>
            <sz val="9"/>
            <rFont val="Tahoma"/>
            <family val="0"/>
          </rPr>
          <t xml:space="preserve">s
</t>
        </r>
      </text>
    </comment>
    <comment ref="J175" authorId="0">
      <text>
        <r>
          <rPr>
            <sz val="9"/>
            <rFont val="Tahoma"/>
            <family val="0"/>
          </rPr>
          <t xml:space="preserve">Cumulus mediocris, congestus. Vis 8m
</t>
        </r>
      </text>
    </comment>
    <comment ref="S175" authorId="0">
      <text>
        <r>
          <rPr>
            <sz val="9"/>
            <rFont val="Tahoma"/>
            <family val="0"/>
          </rPr>
          <t xml:space="preserve">f
</t>
        </r>
      </text>
    </comment>
    <comment ref="P175" authorId="0">
      <text>
        <r>
          <rPr>
            <sz val="9"/>
            <rFont val="Tahoma"/>
            <family val="0"/>
          </rPr>
          <t xml:space="preserve">heavy showers with thunder, late afternoon and early evening.
</t>
        </r>
      </text>
    </comment>
    <comment ref="J176" authorId="0">
      <text>
        <r>
          <rPr>
            <sz val="9"/>
            <rFont val="Tahoma"/>
            <family val="0"/>
          </rPr>
          <t>Nimbostratus. (light rain) vis 7m</t>
        </r>
      </text>
    </comment>
    <comment ref="S176" authorId="0">
      <text>
        <r>
          <rPr>
            <sz val="9"/>
            <rFont val="Tahoma"/>
            <family val="0"/>
          </rPr>
          <t xml:space="preserve">fs
</t>
        </r>
      </text>
    </comment>
    <comment ref="J177" authorId="0">
      <text>
        <r>
          <rPr>
            <sz val="9"/>
            <rFont val="Tahoma"/>
            <family val="0"/>
          </rPr>
          <t xml:space="preserve">cumulus congestus Vis 10m
</t>
        </r>
      </text>
    </comment>
    <comment ref="S177" authorId="0">
      <text>
        <r>
          <rPr>
            <sz val="9"/>
            <rFont val="Tahoma"/>
            <family val="0"/>
          </rPr>
          <t xml:space="preserve">r
</t>
        </r>
      </text>
    </comment>
    <comment ref="J178" authorId="0">
      <text>
        <r>
          <rPr>
            <sz val="9"/>
            <rFont val="Tahoma"/>
            <family val="0"/>
          </rPr>
          <t xml:space="preserve">Cumulus congestus, stratocumulus. Vis 10m
</t>
        </r>
      </text>
    </comment>
    <comment ref="S178" authorId="0">
      <text>
        <r>
          <rPr>
            <sz val="9"/>
            <rFont val="Tahoma"/>
            <family val="0"/>
          </rPr>
          <t xml:space="preserve">rs
</t>
        </r>
      </text>
    </comment>
    <comment ref="J179" authorId="0">
      <text>
        <r>
          <rPr>
            <sz val="9"/>
            <rFont val="Tahoma"/>
            <family val="0"/>
          </rPr>
          <t xml:space="preserve">Cumulus humilis; vis 10m
</t>
        </r>
      </text>
    </comment>
    <comment ref="S179" authorId="0">
      <text>
        <r>
          <rPr>
            <sz val="9"/>
            <rFont val="Tahoma"/>
            <family val="0"/>
          </rPr>
          <t xml:space="preserve">rs
</t>
        </r>
      </text>
    </comment>
    <comment ref="J180" authorId="0">
      <text>
        <r>
          <rPr>
            <sz val="9"/>
            <rFont val="Tahoma"/>
            <family val="0"/>
          </rPr>
          <t xml:space="preserve">Cirrostratus, Altostratus, Altocumulus castellanus. Vis 10m
</t>
        </r>
      </text>
    </comment>
    <comment ref="S180" authorId="0">
      <text>
        <r>
          <rPr>
            <sz val="9"/>
            <rFont val="Tahoma"/>
            <family val="0"/>
          </rPr>
          <t xml:space="preserve">s
</t>
        </r>
      </text>
    </comment>
    <comment ref="J181" authorId="0">
      <text>
        <r>
          <rPr>
            <sz val="9"/>
            <rFont val="Tahoma"/>
            <family val="0"/>
          </rPr>
          <t xml:space="preserve">Nimbostratus Vis &lt;1m
</t>
        </r>
      </text>
    </comment>
    <comment ref="S181" authorId="0">
      <text>
        <r>
          <rPr>
            <sz val="9"/>
            <rFont val="Tahoma"/>
            <family val="0"/>
          </rPr>
          <t xml:space="preserve">f
</t>
        </r>
      </text>
    </comment>
    <comment ref="J182" authorId="0">
      <text>
        <r>
          <rPr>
            <sz val="9"/>
            <rFont val="Tahoma"/>
            <family val="0"/>
          </rPr>
          <t xml:space="preserve">nimbostratus (light to moderate rain) Vis 4-5m
</t>
        </r>
      </text>
    </comment>
    <comment ref="S182" authorId="0">
      <text>
        <r>
          <rPr>
            <sz val="9"/>
            <rFont val="Tahoma"/>
            <family val="0"/>
          </rPr>
          <t xml:space="preserve">s
</t>
        </r>
      </text>
    </comment>
    <comment ref="D182" authorId="0">
      <text>
        <r>
          <rPr>
            <sz val="9"/>
            <rFont val="Tahoma"/>
            <family val="0"/>
          </rPr>
          <t xml:space="preserve">max to 18:00 gmt = 14.8c
</t>
        </r>
      </text>
    </comment>
    <comment ref="J183" authorId="0">
      <text>
        <r>
          <rPr>
            <sz val="9"/>
            <rFont val="Tahoma"/>
            <family val="0"/>
          </rPr>
          <t xml:space="preserve">stratocumulus: vis 10m
</t>
        </r>
      </text>
    </comment>
    <comment ref="S183" authorId="0">
      <text>
        <r>
          <rPr>
            <sz val="9"/>
            <rFont val="Tahoma"/>
            <family val="0"/>
          </rPr>
          <t xml:space="preserve">r
</t>
        </r>
      </text>
    </comment>
    <comment ref="J184" authorId="0">
      <text>
        <r>
          <rPr>
            <sz val="9"/>
            <rFont val="Tahoma"/>
            <family val="0"/>
          </rPr>
          <t xml:space="preserve">stratocumulus, Cumulus congestus. Vis 10m
</t>
        </r>
      </text>
    </comment>
    <comment ref="S184" authorId="0">
      <text>
        <r>
          <rPr>
            <sz val="9"/>
            <rFont val="Tahoma"/>
            <family val="0"/>
          </rPr>
          <t xml:space="preserve">r
</t>
        </r>
      </text>
    </comment>
    <comment ref="J185" authorId="0">
      <text>
        <r>
          <rPr>
            <sz val="9"/>
            <rFont val="Tahoma"/>
            <family val="0"/>
          </rPr>
          <t xml:space="preserve">Stratocumulus, vis 10m
</t>
        </r>
      </text>
    </comment>
    <comment ref="S185" authorId="0">
      <text>
        <r>
          <rPr>
            <sz val="9"/>
            <rFont val="Tahoma"/>
            <family val="0"/>
          </rPr>
          <t xml:space="preserve">rs
</t>
        </r>
      </text>
    </comment>
    <comment ref="J186" authorId="0">
      <text>
        <r>
          <rPr>
            <sz val="9"/>
            <rFont val="Tahoma"/>
            <family val="0"/>
          </rPr>
          <t xml:space="preserve">Stratocumulus vis 10m
</t>
        </r>
      </text>
    </comment>
    <comment ref="S186" authorId="0">
      <text>
        <r>
          <rPr>
            <sz val="9"/>
            <rFont val="Tahoma"/>
            <family val="0"/>
          </rPr>
          <t xml:space="preserve">s
</t>
        </r>
      </text>
    </comment>
    <comment ref="J187" authorId="0">
      <text>
        <r>
          <rPr>
            <sz val="9"/>
            <rFont val="Tahoma"/>
            <family val="0"/>
          </rPr>
          <t xml:space="preserve">Stratocumulus, Cirrus, Cirrostratus. Vis 10 m
</t>
        </r>
      </text>
    </comment>
    <comment ref="S187" authorId="0">
      <text>
        <r>
          <rPr>
            <sz val="9"/>
            <rFont val="Tahoma"/>
            <family val="0"/>
          </rPr>
          <t xml:space="preserve">s
</t>
        </r>
      </text>
    </comment>
    <comment ref="J188" authorId="0">
      <text>
        <r>
          <rPr>
            <sz val="9"/>
            <rFont val="Tahoma"/>
            <family val="0"/>
          </rPr>
          <t xml:space="preserve">Cumulonimbus, Altostratus. Vis 4m
</t>
        </r>
      </text>
    </comment>
    <comment ref="S188" authorId="0">
      <text>
        <r>
          <rPr>
            <sz val="9"/>
            <rFont val="Tahoma"/>
            <family val="0"/>
          </rPr>
          <t xml:space="preserve">falling rapidly
</t>
        </r>
      </text>
    </comment>
    <comment ref="P188" authorId="0">
      <text>
        <r>
          <rPr>
            <sz val="9"/>
            <rFont val="Tahoma"/>
            <family val="0"/>
          </rPr>
          <t>Heavy thunderstorms, see comments.</t>
        </r>
      </text>
    </comment>
    <comment ref="J189" authorId="0">
      <text>
        <r>
          <rPr>
            <sz val="9"/>
            <rFont val="Tahoma"/>
            <family val="0"/>
          </rPr>
          <t xml:space="preserve">Stratocumulus, vis 10m
</t>
        </r>
      </text>
    </comment>
    <comment ref="S189" authorId="0">
      <text>
        <r>
          <rPr>
            <sz val="9"/>
            <rFont val="Tahoma"/>
            <family val="0"/>
          </rPr>
          <t xml:space="preserve">fs
</t>
        </r>
      </text>
    </comment>
    <comment ref="J190" authorId="0">
      <text>
        <r>
          <rPr>
            <sz val="9"/>
            <rFont val="Tahoma"/>
            <family val="0"/>
          </rPr>
          <t xml:space="preserve">Cumulus mediocris, congestus. Vis 10m
</t>
        </r>
      </text>
    </comment>
    <comment ref="S190" authorId="0">
      <text>
        <r>
          <rPr>
            <sz val="9"/>
            <rFont val="Tahoma"/>
            <family val="0"/>
          </rPr>
          <t xml:space="preserve">rs
</t>
        </r>
      </text>
    </comment>
    <comment ref="J191" authorId="0">
      <text>
        <r>
          <rPr>
            <sz val="9"/>
            <rFont val="Tahoma"/>
            <family val="0"/>
          </rPr>
          <t xml:space="preserve">cumulus mediocris. Vis 10 m
</t>
        </r>
      </text>
    </comment>
    <comment ref="J192" authorId="0">
      <text>
        <r>
          <rPr>
            <sz val="9"/>
            <rFont val="Tahoma"/>
            <family val="0"/>
          </rPr>
          <t xml:space="preserve">Stratus. (drizzle) vis 4m
</t>
        </r>
      </text>
    </comment>
    <comment ref="S191" authorId="0">
      <text>
        <r>
          <rPr>
            <sz val="9"/>
            <rFont val="Tahoma"/>
            <family val="0"/>
          </rPr>
          <t xml:space="preserve">rs
</t>
        </r>
      </text>
    </comment>
    <comment ref="S192" authorId="0">
      <text>
        <r>
          <rPr>
            <sz val="9"/>
            <rFont val="Tahoma"/>
            <family val="0"/>
          </rPr>
          <t xml:space="preserve">s
</t>
        </r>
      </text>
    </comment>
    <comment ref="J193" authorId="0">
      <text>
        <r>
          <rPr>
            <sz val="9"/>
            <rFont val="Tahoma"/>
            <family val="0"/>
          </rPr>
          <t xml:space="preserve">Stratocumulus, vis 8m
</t>
        </r>
      </text>
    </comment>
    <comment ref="S193" authorId="0">
      <text>
        <r>
          <rPr>
            <sz val="9"/>
            <rFont val="Tahoma"/>
            <family val="0"/>
          </rPr>
          <t xml:space="preserve">s
</t>
        </r>
      </text>
    </comment>
    <comment ref="J194" authorId="0">
      <text>
        <r>
          <rPr>
            <sz val="9"/>
            <rFont val="Tahoma"/>
            <family val="0"/>
          </rPr>
          <t xml:space="preserve">Nimbostratus, Drizzle. Vis 4m
</t>
        </r>
      </text>
    </comment>
    <comment ref="S194" authorId="0">
      <text>
        <r>
          <rPr>
            <sz val="9"/>
            <rFont val="Tahoma"/>
            <family val="0"/>
          </rPr>
          <t xml:space="preserve">fs
</t>
        </r>
      </text>
    </comment>
    <comment ref="J195" authorId="0">
      <text>
        <r>
          <rPr>
            <sz val="9"/>
            <rFont val="Tahoma"/>
            <family val="0"/>
          </rPr>
          <t xml:space="preserve">Cumulus mediocris vis 10m
</t>
        </r>
      </text>
    </comment>
    <comment ref="S195" authorId="0">
      <text>
        <r>
          <rPr>
            <sz val="9"/>
            <rFont val="Tahoma"/>
            <family val="0"/>
          </rPr>
          <t xml:space="preserve">rs
</t>
        </r>
      </text>
    </comment>
    <comment ref="J196" authorId="0">
      <text>
        <r>
          <rPr>
            <sz val="9"/>
            <rFont val="Tahoma"/>
            <family val="0"/>
          </rPr>
          <t xml:space="preserve">Nimbostratus (moderate / heavy rain. Vis &lt;1m
</t>
        </r>
      </text>
    </comment>
    <comment ref="S196" authorId="0">
      <text>
        <r>
          <rPr>
            <sz val="9"/>
            <rFont val="Tahoma"/>
            <family val="0"/>
          </rPr>
          <t xml:space="preserve">fs
</t>
        </r>
      </text>
    </comment>
    <comment ref="J197" authorId="0">
      <text>
        <r>
          <rPr>
            <sz val="9"/>
            <rFont val="Tahoma"/>
            <family val="0"/>
          </rPr>
          <t xml:space="preserve">fog, dawn, Vis &lt; 500 yds.: cumulus med / con. Vis 10m
</t>
        </r>
      </text>
    </comment>
    <comment ref="S197" authorId="0">
      <text>
        <r>
          <rPr>
            <sz val="9"/>
            <rFont val="Tahoma"/>
            <family val="0"/>
          </rPr>
          <t xml:space="preserve">s
</t>
        </r>
      </text>
    </comment>
    <comment ref="J198" authorId="0">
      <text>
        <r>
          <rPr>
            <sz val="9"/>
            <rFont val="Tahoma"/>
            <family val="0"/>
          </rPr>
          <t xml:space="preserve">Stratocumulus, vis 4m
</t>
        </r>
      </text>
    </comment>
    <comment ref="S198" authorId="0">
      <text>
        <r>
          <rPr>
            <sz val="9"/>
            <rFont val="Tahoma"/>
            <family val="0"/>
          </rPr>
          <t xml:space="preserve">s
</t>
        </r>
      </text>
    </comment>
    <comment ref="P198" authorId="0">
      <text>
        <r>
          <rPr>
            <sz val="9"/>
            <rFont val="Tahoma"/>
            <family val="0"/>
          </rPr>
          <t xml:space="preserve">Thunder heard late afternoon.
</t>
        </r>
      </text>
    </comment>
    <comment ref="J199" authorId="0">
      <text>
        <r>
          <rPr>
            <sz val="9"/>
            <rFont val="Tahoma"/>
            <family val="0"/>
          </rPr>
          <t xml:space="preserve">stratocumulus, vis 8m
</t>
        </r>
      </text>
    </comment>
    <comment ref="S199" authorId="0">
      <text>
        <r>
          <rPr>
            <sz val="9"/>
            <rFont val="Tahoma"/>
            <family val="0"/>
          </rPr>
          <t xml:space="preserve">rs
</t>
        </r>
      </text>
    </comment>
    <comment ref="J200" authorId="0">
      <text>
        <r>
          <rPr>
            <sz val="9"/>
            <rFont val="Tahoma"/>
            <family val="0"/>
          </rPr>
          <t xml:space="preserve">stratus (vis 3m) drizzle
</t>
        </r>
      </text>
    </comment>
    <comment ref="S200" authorId="0">
      <text>
        <r>
          <rPr>
            <sz val="9"/>
            <rFont val="Tahoma"/>
            <family val="0"/>
          </rPr>
          <t xml:space="preserve">fs
</t>
        </r>
      </text>
    </comment>
    <comment ref="J201" authorId="0">
      <text>
        <r>
          <rPr>
            <sz val="9"/>
            <rFont val="Tahoma"/>
            <family val="0"/>
          </rPr>
          <t xml:space="preserve">Cumulus mediocris, congestus. Vis 10m
</t>
        </r>
      </text>
    </comment>
    <comment ref="S201" authorId="0">
      <text>
        <r>
          <rPr>
            <sz val="9"/>
            <rFont val="Tahoma"/>
            <family val="0"/>
          </rPr>
          <t xml:space="preserve">s
</t>
        </r>
      </text>
    </comment>
    <comment ref="J202" authorId="0">
      <text>
        <r>
          <rPr>
            <sz val="9"/>
            <rFont val="Tahoma"/>
            <family val="0"/>
          </rPr>
          <t xml:space="preserve">cumulus mediocris, cirrus.
</t>
        </r>
      </text>
    </comment>
    <comment ref="S202" authorId="0">
      <text>
        <r>
          <rPr>
            <sz val="9"/>
            <rFont val="Tahoma"/>
            <family val="0"/>
          </rPr>
          <t xml:space="preserve">rs
</t>
        </r>
      </text>
    </comment>
    <comment ref="P201" authorId="0">
      <text>
        <r>
          <rPr>
            <sz val="9"/>
            <rFont val="Tahoma"/>
            <family val="0"/>
          </rPr>
          <t xml:space="preserve">tr.
</t>
        </r>
      </text>
    </comment>
    <comment ref="J203" authorId="0">
      <text>
        <r>
          <rPr>
            <sz val="9"/>
            <rFont val="Tahoma"/>
            <family val="0"/>
          </rPr>
          <t xml:space="preserve">nimbostratus, vis &lt;0.5 mile
</t>
        </r>
      </text>
    </comment>
    <comment ref="S203" authorId="0">
      <text>
        <r>
          <rPr>
            <sz val="9"/>
            <rFont val="Tahoma"/>
            <family val="0"/>
          </rPr>
          <t xml:space="preserve">f
</t>
        </r>
      </text>
    </comment>
    <comment ref="J204" authorId="0">
      <text>
        <r>
          <rPr>
            <sz val="9"/>
            <rFont val="Tahoma"/>
            <family val="0"/>
          </rPr>
          <t xml:space="preserve">Stratocumulus, Cirrocumulus, Cirrus. Vis 10m
</t>
        </r>
      </text>
    </comment>
    <comment ref="S204" authorId="0">
      <text>
        <r>
          <rPr>
            <sz val="9"/>
            <rFont val="Tahoma"/>
            <family val="0"/>
          </rPr>
          <t xml:space="preserve">r
</t>
        </r>
      </text>
    </comment>
    <comment ref="J205" authorId="0">
      <text>
        <r>
          <rPr>
            <sz val="9"/>
            <rFont val="Tahoma"/>
            <family val="0"/>
          </rPr>
          <t xml:space="preserve">Cumulus mediocris, congestus. Vis 10m
</t>
        </r>
      </text>
    </comment>
    <comment ref="S205" authorId="0">
      <text>
        <r>
          <rPr>
            <sz val="9"/>
            <rFont val="Tahoma"/>
            <family val="0"/>
          </rPr>
          <t xml:space="preserve">rs
</t>
        </r>
      </text>
    </comment>
    <comment ref="J206" authorId="0">
      <text>
        <r>
          <rPr>
            <sz val="9"/>
            <rFont val="Tahoma"/>
            <family val="0"/>
          </rPr>
          <t xml:space="preserve">nimbostratus, Altostratus, vis 6m
</t>
        </r>
      </text>
    </comment>
    <comment ref="S206" authorId="0">
      <text>
        <r>
          <rPr>
            <sz val="9"/>
            <rFont val="Tahoma"/>
            <family val="0"/>
          </rPr>
          <t xml:space="preserve">s
</t>
        </r>
      </text>
    </comment>
    <comment ref="J207" authorId="0">
      <text>
        <r>
          <rPr>
            <sz val="9"/>
            <rFont val="Tahoma"/>
            <family val="0"/>
          </rPr>
          <t xml:space="preserve">Stratocumulus, vis 10m
</t>
        </r>
      </text>
    </comment>
    <comment ref="S207" authorId="0">
      <text>
        <r>
          <rPr>
            <sz val="9"/>
            <rFont val="Tahoma"/>
            <family val="0"/>
          </rPr>
          <t xml:space="preserve">r
</t>
        </r>
      </text>
    </comment>
    <comment ref="J208" authorId="0">
      <text>
        <r>
          <rPr>
            <sz val="9"/>
            <rFont val="Tahoma"/>
            <family val="0"/>
          </rPr>
          <t xml:space="preserve">Stratocumulus, altostratus
</t>
        </r>
      </text>
    </comment>
    <comment ref="P207" authorId="0">
      <text>
        <r>
          <rPr>
            <sz val="9"/>
            <rFont val="Tahoma"/>
            <family val="0"/>
          </rPr>
          <t xml:space="preserve">tr
</t>
        </r>
      </text>
    </comment>
    <comment ref="S208" authorId="0">
      <text>
        <r>
          <rPr>
            <sz val="9"/>
            <rFont val="Tahoma"/>
            <family val="0"/>
          </rPr>
          <t xml:space="preserve">f
</t>
        </r>
      </text>
    </comment>
    <comment ref="P208" authorId="0">
      <text>
        <r>
          <rPr>
            <sz val="9"/>
            <rFont val="Tahoma"/>
            <family val="0"/>
          </rPr>
          <t xml:space="preserve">Short shower of heavy rain and Thunder, mid afternoon.
</t>
        </r>
      </text>
    </comment>
    <comment ref="J209" authorId="0">
      <text>
        <r>
          <rPr>
            <sz val="9"/>
            <rFont val="Tahoma"/>
            <family val="0"/>
          </rPr>
          <t xml:space="preserve">Stratocumulus, vis 10
</t>
        </r>
      </text>
    </comment>
    <comment ref="S209" authorId="0">
      <text>
        <r>
          <rPr>
            <sz val="9"/>
            <rFont val="Tahoma"/>
            <family val="0"/>
          </rPr>
          <t xml:space="preserve">r
</t>
        </r>
      </text>
    </comment>
    <comment ref="J210" authorId="0">
      <text>
        <r>
          <rPr>
            <sz val="9"/>
            <rFont val="Tahoma"/>
            <family val="0"/>
          </rPr>
          <t xml:space="preserve">Cumulus congestus, Altostratus. Vis 10m
</t>
        </r>
      </text>
    </comment>
    <comment ref="S210" authorId="0">
      <text>
        <r>
          <rPr>
            <sz val="9"/>
            <rFont val="Tahoma"/>
            <family val="0"/>
          </rPr>
          <t xml:space="preserve">r
</t>
        </r>
      </text>
    </comment>
    <comment ref="J211" authorId="0">
      <text>
        <r>
          <rPr>
            <sz val="9"/>
            <rFont val="Tahoma"/>
            <family val="0"/>
          </rPr>
          <t>Thick fog &lt;50 yds Dawn
clearing 08:30 GMT. Vis at ob = 2 miles</t>
        </r>
      </text>
    </comment>
    <comment ref="S211" authorId="0">
      <text>
        <r>
          <rPr>
            <sz val="9"/>
            <rFont val="Tahoma"/>
            <family val="0"/>
          </rPr>
          <t xml:space="preserve">r
</t>
        </r>
      </text>
    </comment>
    <comment ref="J212" authorId="0">
      <text>
        <r>
          <rPr>
            <sz val="9"/>
            <rFont val="Tahoma"/>
            <family val="0"/>
          </rPr>
          <t xml:space="preserve">Altocumulus, Altostratus, Vis 10 m
</t>
        </r>
      </text>
    </comment>
    <comment ref="S212" authorId="0">
      <text>
        <r>
          <rPr>
            <sz val="9"/>
            <rFont val="Tahoma"/>
            <family val="0"/>
          </rPr>
          <t xml:space="preserve">s
</t>
        </r>
      </text>
    </comment>
    <comment ref="J213" authorId="0">
      <text>
        <r>
          <rPr>
            <sz val="9"/>
            <rFont val="Tahoma"/>
            <family val="0"/>
          </rPr>
          <t xml:space="preserve">Clear: vis 10m
</t>
        </r>
      </text>
    </comment>
    <comment ref="S213" authorId="0">
      <text>
        <r>
          <rPr>
            <sz val="9"/>
            <rFont val="Tahoma"/>
            <family val="0"/>
          </rPr>
          <t xml:space="preserve">fs
</t>
        </r>
      </text>
    </comment>
    <comment ref="J214" authorId="0">
      <text>
        <r>
          <rPr>
            <sz val="9"/>
            <rFont val="Tahoma"/>
            <family val="0"/>
          </rPr>
          <t xml:space="preserve">clear: vis 10m
</t>
        </r>
      </text>
    </comment>
    <comment ref="S214" authorId="0">
      <text>
        <r>
          <rPr>
            <sz val="9"/>
            <rFont val="Tahoma"/>
            <family val="0"/>
          </rPr>
          <t xml:space="preserve">s
</t>
        </r>
      </text>
    </comment>
    <comment ref="J215" authorId="0">
      <text>
        <r>
          <rPr>
            <sz val="9"/>
            <rFont val="Tahoma"/>
            <family val="0"/>
          </rPr>
          <t xml:space="preserve">Stratocumulus: 7m
</t>
        </r>
      </text>
    </comment>
    <comment ref="S215" authorId="0">
      <text>
        <r>
          <rPr>
            <sz val="9"/>
            <rFont val="Tahoma"/>
            <family val="0"/>
          </rPr>
          <t xml:space="preserve">fs
</t>
        </r>
      </text>
    </comment>
    <comment ref="S216" authorId="0">
      <text>
        <r>
          <rPr>
            <sz val="9"/>
            <rFont val="Tahoma"/>
            <family val="0"/>
          </rPr>
          <t xml:space="preserve">s
</t>
        </r>
      </text>
    </comment>
    <comment ref="J216" authorId="0">
      <text>
        <r>
          <rPr>
            <sz val="9"/>
            <rFont val="Tahoma"/>
            <family val="0"/>
          </rPr>
          <t xml:space="preserve">stratus fractus: vis 4m
</t>
        </r>
      </text>
    </comment>
    <comment ref="J217" authorId="0">
      <text>
        <r>
          <rPr>
            <sz val="9"/>
            <rFont val="Tahoma"/>
            <family val="0"/>
          </rPr>
          <t xml:space="preserve">Cirrus: Vis 10m
</t>
        </r>
      </text>
    </comment>
    <comment ref="S217" authorId="0">
      <text>
        <r>
          <rPr>
            <sz val="9"/>
            <rFont val="Tahoma"/>
            <family val="0"/>
          </rPr>
          <t xml:space="preserve">fs
</t>
        </r>
      </text>
    </comment>
    <comment ref="J218" authorId="0">
      <text>
        <r>
          <rPr>
            <sz val="9"/>
            <rFont val="Tahoma"/>
            <family val="0"/>
          </rPr>
          <t xml:space="preserve">Cumulus mediocris: vis 10m
</t>
        </r>
      </text>
    </comment>
    <comment ref="S218" authorId="0">
      <text>
        <r>
          <rPr>
            <sz val="9"/>
            <rFont val="Tahoma"/>
            <family val="0"/>
          </rPr>
          <t xml:space="preserve">fs
</t>
        </r>
      </text>
    </comment>
    <comment ref="J219" authorId="0">
      <text>
        <r>
          <rPr>
            <sz val="9"/>
            <rFont val="Tahoma"/>
            <family val="0"/>
          </rPr>
          <t xml:space="preserve">Cumulus mediocris, Cirrus
</t>
        </r>
      </text>
    </comment>
    <comment ref="S219" authorId="0">
      <text>
        <r>
          <rPr>
            <sz val="9"/>
            <rFont val="Tahoma"/>
            <family val="0"/>
          </rPr>
          <t xml:space="preserve">s
</t>
        </r>
      </text>
    </comment>
    <comment ref="J220" authorId="0">
      <text>
        <r>
          <rPr>
            <sz val="9"/>
            <rFont val="Tahoma"/>
            <family val="0"/>
          </rPr>
          <t xml:space="preserve">Cumulus mediocris, congestus. Vis &gt;10m
</t>
        </r>
      </text>
    </comment>
    <comment ref="S220" authorId="0">
      <text>
        <r>
          <rPr>
            <sz val="9"/>
            <rFont val="Tahoma"/>
            <family val="0"/>
          </rPr>
          <t xml:space="preserve">rs
</t>
        </r>
      </text>
    </comment>
    <comment ref="J221" authorId="0">
      <text>
        <r>
          <rPr>
            <sz val="9"/>
            <rFont val="Tahoma"/>
            <family val="0"/>
          </rPr>
          <t xml:space="preserve">Stratus: vis 3m
</t>
        </r>
      </text>
    </comment>
    <comment ref="S221" authorId="0">
      <text>
        <r>
          <rPr>
            <sz val="9"/>
            <rFont val="Tahoma"/>
            <family val="0"/>
          </rPr>
          <t xml:space="preserve">f
</t>
        </r>
      </text>
    </comment>
    <comment ref="P219" authorId="0">
      <text>
        <r>
          <rPr>
            <sz val="9"/>
            <rFont val="Tahoma"/>
            <family val="0"/>
          </rPr>
          <t xml:space="preserve">Heavy showers across the area, afternoon with thunder.
</t>
        </r>
      </text>
    </comment>
    <comment ref="E222" authorId="0">
      <text>
        <r>
          <rPr>
            <sz val="9"/>
            <rFont val="Tahoma"/>
            <family val="0"/>
          </rPr>
          <t xml:space="preserve">night low 14.8c.
</t>
        </r>
      </text>
    </comment>
    <comment ref="S222" authorId="0">
      <text>
        <r>
          <rPr>
            <sz val="9"/>
            <rFont val="Tahoma"/>
            <family val="0"/>
          </rPr>
          <t xml:space="preserve">f
</t>
        </r>
      </text>
    </comment>
    <comment ref="J222" authorId="0">
      <text>
        <r>
          <rPr>
            <sz val="9"/>
            <rFont val="Tahoma"/>
            <family val="0"/>
          </rPr>
          <t xml:space="preserve">Altostratus, Altocumulus, Stratus fractus: Vis 5m
</t>
        </r>
      </text>
    </comment>
    <comment ref="J223" authorId="0">
      <text>
        <r>
          <rPr>
            <sz val="9"/>
            <rFont val="Tahoma"/>
            <family val="0"/>
          </rPr>
          <t xml:space="preserve">Cumulus mediocris, Cirrocumulus. Vis 10m
</t>
        </r>
      </text>
    </comment>
    <comment ref="P222" authorId="0">
      <text>
        <r>
          <rPr>
            <sz val="9"/>
            <rFont val="Tahoma"/>
            <family val="0"/>
          </rPr>
          <t xml:space="preserve">tr
</t>
        </r>
      </text>
    </comment>
    <comment ref="S223" authorId="0">
      <text>
        <r>
          <rPr>
            <sz val="9"/>
            <rFont val="Tahoma"/>
            <family val="0"/>
          </rPr>
          <t xml:space="preserve">rs
</t>
        </r>
      </text>
    </comment>
    <comment ref="J224" authorId="0">
      <text>
        <r>
          <rPr>
            <sz val="9"/>
            <rFont val="Tahoma"/>
            <family val="0"/>
          </rPr>
          <t xml:space="preserve">Stratus fractus, cumulus humilis, Cirrostratus. Vis 10m
</t>
        </r>
      </text>
    </comment>
    <comment ref="S224" authorId="0">
      <text>
        <r>
          <rPr>
            <sz val="9"/>
            <rFont val="Tahoma"/>
            <family val="0"/>
          </rPr>
          <t xml:space="preserve">rs
</t>
        </r>
      </text>
    </comment>
    <comment ref="J225" authorId="0">
      <text>
        <r>
          <rPr>
            <sz val="9"/>
            <rFont val="Tahoma"/>
            <family val="0"/>
          </rPr>
          <t xml:space="preserve">Cumulus mediocris: vis 10m
</t>
        </r>
      </text>
    </comment>
    <comment ref="S225" authorId="0">
      <text>
        <r>
          <rPr>
            <sz val="9"/>
            <rFont val="Tahoma"/>
            <family val="0"/>
          </rPr>
          <t xml:space="preserve">fs
</t>
        </r>
      </text>
    </comment>
    <comment ref="P225" authorId="0">
      <text>
        <r>
          <rPr>
            <sz val="9"/>
            <rFont val="Tahoma"/>
            <family val="0"/>
          </rPr>
          <t xml:space="preserve">Thunderstorms mid afternoon.
</t>
        </r>
      </text>
    </comment>
    <comment ref="J226" authorId="0">
      <text>
        <r>
          <rPr>
            <sz val="9"/>
            <rFont val="Tahoma"/>
            <family val="0"/>
          </rPr>
          <t xml:space="preserve">Stratus, Cirrostratus, Altocumulus: vis 7m
</t>
        </r>
      </text>
    </comment>
    <comment ref="S226" authorId="0">
      <text>
        <r>
          <rPr>
            <sz val="9"/>
            <rFont val="Tahoma"/>
            <family val="0"/>
          </rPr>
          <t xml:space="preserve">fs
</t>
        </r>
      </text>
    </comment>
    <comment ref="P226" authorId="0">
      <text>
        <r>
          <rPr>
            <sz val="9"/>
            <rFont val="Tahoma"/>
            <family val="0"/>
          </rPr>
          <t xml:space="preserve">Rumbles of Thunder heard mid afternoon.
</t>
        </r>
      </text>
    </comment>
    <comment ref="J227" authorId="0">
      <text>
        <r>
          <rPr>
            <sz val="9"/>
            <rFont val="Tahoma"/>
            <family val="0"/>
          </rPr>
          <t xml:space="preserve">Stratus fractus, Cirrostratus vis 10m
</t>
        </r>
      </text>
    </comment>
    <comment ref="S227" authorId="0">
      <text>
        <r>
          <rPr>
            <sz val="9"/>
            <rFont val="Tahoma"/>
            <family val="0"/>
          </rPr>
          <t xml:space="preserve">rs
</t>
        </r>
      </text>
    </comment>
    <comment ref="S228" authorId="0">
      <text>
        <r>
          <rPr>
            <sz val="9"/>
            <rFont val="Tahoma"/>
            <family val="0"/>
          </rPr>
          <t xml:space="preserve">r
</t>
        </r>
      </text>
    </comment>
    <comment ref="J228" authorId="0">
      <text>
        <r>
          <rPr>
            <sz val="9"/>
            <rFont val="Tahoma"/>
            <family val="0"/>
          </rPr>
          <t xml:space="preserve">Nimbostratus, light rain. Vis 3m
</t>
        </r>
      </text>
    </comment>
    <comment ref="J229" authorId="0">
      <text>
        <r>
          <rPr>
            <sz val="9"/>
            <rFont val="Tahoma"/>
            <family val="0"/>
          </rPr>
          <t xml:space="preserve">Thick fog &lt;100 yds vis, early am. Stratus fractus, Cumulus humuilis, Cirrus. Vis 7 m
</t>
        </r>
      </text>
    </comment>
    <comment ref="S229" authorId="0">
      <text>
        <r>
          <rPr>
            <sz val="9"/>
            <rFont val="Tahoma"/>
            <family val="0"/>
          </rPr>
          <t xml:space="preserve">r
</t>
        </r>
      </text>
    </comment>
    <comment ref="J230" authorId="0">
      <text>
        <r>
          <rPr>
            <sz val="9"/>
            <rFont val="Tahoma"/>
            <family val="0"/>
          </rPr>
          <t xml:space="preserve">Cirrus, Cumulus humilis. Vis 10m
</t>
        </r>
      </text>
    </comment>
    <comment ref="S230" authorId="0">
      <text>
        <r>
          <rPr>
            <sz val="9"/>
            <rFont val="Tahoma"/>
            <family val="0"/>
          </rPr>
          <t xml:space="preserve">rs
</t>
        </r>
      </text>
    </comment>
    <comment ref="J231" authorId="0">
      <text>
        <r>
          <rPr>
            <sz val="9"/>
            <rFont val="Tahoma"/>
            <family val="0"/>
          </rPr>
          <t xml:space="preserve">Cirrus: vis 10m
</t>
        </r>
      </text>
    </comment>
    <comment ref="S231" authorId="0">
      <text>
        <r>
          <rPr>
            <sz val="9"/>
            <rFont val="Tahoma"/>
            <family val="0"/>
          </rPr>
          <t xml:space="preserve">s
</t>
        </r>
      </text>
    </comment>
    <comment ref="J232" authorId="0">
      <text>
        <r>
          <rPr>
            <sz val="9"/>
            <rFont val="Tahoma"/>
            <family val="0"/>
          </rPr>
          <t xml:space="preserve">Stratus fractus: vis 3m
</t>
        </r>
      </text>
    </comment>
    <comment ref="S232" authorId="0">
      <text>
        <r>
          <rPr>
            <sz val="9"/>
            <rFont val="Tahoma"/>
            <family val="0"/>
          </rPr>
          <t xml:space="preserve">f
</t>
        </r>
      </text>
    </comment>
    <comment ref="J233" authorId="0">
      <text>
        <r>
          <rPr>
            <sz val="9"/>
            <rFont val="Tahoma"/>
            <family val="0"/>
          </rPr>
          <t xml:space="preserve">Altocumulus castellanus. Vis 3-4 miles: haze
</t>
        </r>
      </text>
    </comment>
    <comment ref="P232" authorId="0">
      <text>
        <r>
          <rPr>
            <sz val="9"/>
            <rFont val="Tahoma"/>
            <family val="0"/>
          </rPr>
          <t xml:space="preserve">tr
</t>
        </r>
      </text>
    </comment>
    <comment ref="S233" authorId="0">
      <text>
        <r>
          <rPr>
            <sz val="9"/>
            <rFont val="Tahoma"/>
            <family val="0"/>
          </rPr>
          <t xml:space="preserve">f
</t>
        </r>
      </text>
    </comment>
    <comment ref="J234" authorId="0">
      <text>
        <r>
          <rPr>
            <sz val="9"/>
            <rFont val="Tahoma"/>
            <family val="0"/>
          </rPr>
          <t xml:space="preserve">Altostratus, Cumulus humilis, Cirrocumulus. Vis 10m
</t>
        </r>
      </text>
    </comment>
    <comment ref="S234" authorId="0">
      <text>
        <r>
          <rPr>
            <sz val="9"/>
            <rFont val="Tahoma"/>
            <family val="0"/>
          </rPr>
          <t xml:space="preserve">s
</t>
        </r>
      </text>
    </comment>
    <comment ref="J235" authorId="0">
      <text>
        <r>
          <rPr>
            <sz val="9"/>
            <rFont val="Tahoma"/>
            <family val="0"/>
          </rPr>
          <t xml:space="preserve">stratus fractus: vis 10m
</t>
        </r>
      </text>
    </comment>
    <comment ref="S235" authorId="0">
      <text>
        <r>
          <rPr>
            <sz val="9"/>
            <rFont val="Tahoma"/>
            <family val="0"/>
          </rPr>
          <t xml:space="preserve">s
</t>
        </r>
      </text>
    </comment>
    <comment ref="J236" authorId="0">
      <text>
        <r>
          <rPr>
            <sz val="9"/>
            <rFont val="Tahoma"/>
            <family val="0"/>
          </rPr>
          <t xml:space="preserve">Altostratus, Stratocumulus, Altocumulus: vis 7m
</t>
        </r>
      </text>
    </comment>
    <comment ref="S236" authorId="0">
      <text>
        <r>
          <rPr>
            <sz val="9"/>
            <rFont val="Tahoma"/>
            <family val="0"/>
          </rPr>
          <t xml:space="preserve">f
</t>
        </r>
      </text>
    </comment>
    <comment ref="J237" authorId="0">
      <text>
        <r>
          <rPr>
            <sz val="9"/>
            <rFont val="Tahoma"/>
            <family val="0"/>
          </rPr>
          <t xml:space="preserve">Altocumulus, Cumulus mediocris, Cirrus. Vis 10m
</t>
        </r>
      </text>
    </comment>
    <comment ref="S237" authorId="0">
      <text>
        <r>
          <rPr>
            <sz val="9"/>
            <rFont val="Tahoma"/>
            <family val="0"/>
          </rPr>
          <t xml:space="preserve">r
</t>
        </r>
      </text>
    </comment>
    <comment ref="J238" authorId="0">
      <text>
        <r>
          <rPr>
            <sz val="9"/>
            <rFont val="Tahoma"/>
            <family val="0"/>
          </rPr>
          <t xml:space="preserve">Stratocumulus: vis 10m
</t>
        </r>
      </text>
    </comment>
    <comment ref="S238" authorId="0">
      <text>
        <r>
          <rPr>
            <sz val="9"/>
            <rFont val="Tahoma"/>
            <family val="0"/>
          </rPr>
          <t xml:space="preserve">s
</t>
        </r>
      </text>
    </comment>
    <comment ref="J239" authorId="0">
      <text>
        <r>
          <rPr>
            <sz val="9"/>
            <rFont val="Tahoma"/>
            <family val="0"/>
          </rPr>
          <t xml:space="preserve">Altostratus, Altocumulus. Vis 10m
</t>
        </r>
      </text>
    </comment>
    <comment ref="S239" authorId="0">
      <text>
        <r>
          <rPr>
            <sz val="9"/>
            <rFont val="Tahoma"/>
            <family val="0"/>
          </rPr>
          <t xml:space="preserve">rs
</t>
        </r>
      </text>
    </comment>
    <comment ref="J240" authorId="0">
      <text>
        <r>
          <rPr>
            <sz val="9"/>
            <rFont val="Tahoma"/>
            <family val="0"/>
          </rPr>
          <t xml:space="preserve">Altocumulus cast, Cumulus humilis. Vis 10m
</t>
        </r>
      </text>
    </comment>
    <comment ref="P239" authorId="0">
      <text>
        <r>
          <rPr>
            <sz val="9"/>
            <rFont val="Tahoma"/>
            <family val="0"/>
          </rPr>
          <t xml:space="preserve">tr
</t>
        </r>
      </text>
    </comment>
    <comment ref="S240" authorId="0">
      <text>
        <r>
          <rPr>
            <sz val="9"/>
            <rFont val="Tahoma"/>
            <family val="0"/>
          </rPr>
          <t xml:space="preserve">s
</t>
        </r>
      </text>
    </comment>
    <comment ref="J241" authorId="0">
      <text>
        <r>
          <rPr>
            <sz val="9"/>
            <rFont val="Tahoma"/>
            <family val="0"/>
          </rPr>
          <t xml:space="preserve">Nimbostratus, (light rain) vis 1.5m
</t>
        </r>
      </text>
    </comment>
    <comment ref="S241" authorId="0">
      <text>
        <r>
          <rPr>
            <sz val="9"/>
            <rFont val="Tahoma"/>
            <family val="0"/>
          </rPr>
          <t xml:space="preserve">rs
</t>
        </r>
      </text>
    </comment>
    <comment ref="J242" authorId="0">
      <text>
        <r>
          <rPr>
            <sz val="9"/>
            <rFont val="Tahoma"/>
            <family val="0"/>
          </rPr>
          <t xml:space="preserve">Cirrostratus, Altostratus: vis 7m
</t>
        </r>
      </text>
    </comment>
    <comment ref="S242" authorId="0">
      <text>
        <r>
          <rPr>
            <sz val="9"/>
            <rFont val="Tahoma"/>
            <family val="0"/>
          </rPr>
          <t xml:space="preserve">fs
</t>
        </r>
      </text>
    </comment>
    <comment ref="P242" authorId="0">
      <text>
        <r>
          <rPr>
            <sz val="9"/>
            <rFont val="Tahoma"/>
            <family val="0"/>
          </rPr>
          <t xml:space="preserve">Thunderstorm, heavy rain early evening.
</t>
        </r>
      </text>
    </comment>
    <comment ref="J243" authorId="0">
      <text>
        <r>
          <rPr>
            <sz val="9"/>
            <rFont val="Tahoma"/>
            <family val="0"/>
          </rPr>
          <t xml:space="preserve">Cirrostratus, Altostratus, Stratocumulus. Vis 10m
</t>
        </r>
      </text>
    </comment>
    <comment ref="S243" authorId="0">
      <text>
        <r>
          <rPr>
            <sz val="9"/>
            <rFont val="Tahoma"/>
            <family val="0"/>
          </rPr>
          <t xml:space="preserve">rs
</t>
        </r>
      </text>
    </comment>
    <comment ref="J244" authorId="0">
      <text>
        <r>
          <rPr>
            <sz val="9"/>
            <rFont val="Tahoma"/>
            <family val="0"/>
          </rPr>
          <t xml:space="preserve">Cirrostratus, Altostratus,  Vis 10m
</t>
        </r>
      </text>
    </comment>
    <comment ref="S244" authorId="0">
      <text>
        <r>
          <rPr>
            <sz val="9"/>
            <rFont val="Tahoma"/>
            <family val="0"/>
          </rPr>
          <t xml:space="preserve">fs
</t>
        </r>
      </text>
    </comment>
    <comment ref="J245" authorId="0">
      <text>
        <r>
          <rPr>
            <sz val="9"/>
            <rFont val="Tahoma"/>
            <family val="0"/>
          </rPr>
          <t xml:space="preserve">Cumulus mediocris, Stratocumulus. Vis 10m
</t>
        </r>
      </text>
    </comment>
    <comment ref="S245" authorId="0">
      <text>
        <r>
          <rPr>
            <sz val="9"/>
            <rFont val="Tahoma"/>
            <family val="0"/>
          </rPr>
          <t xml:space="preserve">f
</t>
        </r>
      </text>
    </comment>
    <comment ref="J246" authorId="0">
      <text>
        <r>
          <rPr>
            <sz val="9"/>
            <rFont val="Tahoma"/>
            <family val="0"/>
          </rPr>
          <t xml:space="preserve">Cumulus congestus, Stratocumulus, Stratus fractus. Vis 10m
</t>
        </r>
      </text>
    </comment>
    <comment ref="S246" authorId="0">
      <text>
        <r>
          <rPr>
            <sz val="9"/>
            <rFont val="Tahoma"/>
            <family val="0"/>
          </rPr>
          <t xml:space="preserve">rs
</t>
        </r>
      </text>
    </comment>
    <comment ref="P246" authorId="0">
      <text>
        <r>
          <rPr>
            <sz val="9"/>
            <rFont val="Tahoma"/>
            <family val="0"/>
          </rPr>
          <t xml:space="preserve">Thunderstorms in the vacinity mid to late afternoon.
</t>
        </r>
      </text>
    </comment>
    <comment ref="J247" authorId="0">
      <text>
        <r>
          <rPr>
            <sz val="9"/>
            <rFont val="Tahoma"/>
            <family val="0"/>
          </rPr>
          <t xml:space="preserve">Stratocumulus. Vis 10m
</t>
        </r>
      </text>
    </comment>
    <comment ref="S247" authorId="0">
      <text>
        <r>
          <rPr>
            <sz val="9"/>
            <rFont val="Tahoma"/>
            <family val="0"/>
          </rPr>
          <t xml:space="preserve">rq
</t>
        </r>
      </text>
    </comment>
    <comment ref="J248" authorId="0">
      <text>
        <r>
          <rPr>
            <sz val="9"/>
            <rFont val="Tahoma"/>
            <family val="0"/>
          </rPr>
          <t xml:space="preserve">Altostratus, Stratus fractus: vis 10m
</t>
        </r>
      </text>
    </comment>
    <comment ref="S248" authorId="0">
      <text>
        <r>
          <rPr>
            <sz val="9"/>
            <rFont val="Tahoma"/>
            <family val="0"/>
          </rPr>
          <t xml:space="preserve">f
</t>
        </r>
      </text>
    </comment>
    <comment ref="J249" authorId="0">
      <text>
        <r>
          <rPr>
            <sz val="9"/>
            <rFont val="Tahoma"/>
            <family val="0"/>
          </rPr>
          <t xml:space="preserve">Cumulus mediocris: vis 10m
</t>
        </r>
      </text>
    </comment>
    <comment ref="S249" authorId="0">
      <text>
        <r>
          <rPr>
            <sz val="9"/>
            <rFont val="Tahoma"/>
            <family val="0"/>
          </rPr>
          <t xml:space="preserve">r
</t>
        </r>
      </text>
    </comment>
    <comment ref="S250" authorId="0">
      <text>
        <r>
          <rPr>
            <sz val="9"/>
            <rFont val="Tahoma"/>
            <family val="0"/>
          </rPr>
          <t xml:space="preserve">f
</t>
        </r>
      </text>
    </comment>
    <comment ref="J250" authorId="0">
      <text>
        <r>
          <rPr>
            <sz val="9"/>
            <rFont val="Tahoma"/>
            <family val="0"/>
          </rPr>
          <t xml:space="preserve">Nimbostratus:(light to moderate rain) vis 3m
</t>
        </r>
      </text>
    </comment>
    <comment ref="J251" authorId="0">
      <text>
        <r>
          <rPr>
            <sz val="9"/>
            <rFont val="Tahoma"/>
            <family val="0"/>
          </rPr>
          <t xml:space="preserve">Stratocumulus: (light rain shower) vis 10m
</t>
        </r>
      </text>
    </comment>
    <comment ref="S251" authorId="0">
      <text>
        <r>
          <rPr>
            <sz val="9"/>
            <rFont val="Tahoma"/>
            <family val="0"/>
          </rPr>
          <t xml:space="preserve">r
</t>
        </r>
      </text>
    </comment>
    <comment ref="J252" authorId="0">
      <text>
        <r>
          <rPr>
            <sz val="9"/>
            <rFont val="Tahoma"/>
            <family val="0"/>
          </rPr>
          <t xml:space="preserve">stratocumulus
</t>
        </r>
      </text>
    </comment>
    <comment ref="P251" authorId="0">
      <text>
        <r>
          <rPr>
            <sz val="9"/>
            <rFont val="Tahoma"/>
            <family val="0"/>
          </rPr>
          <t xml:space="preserve">tr
</t>
        </r>
      </text>
    </comment>
    <comment ref="S252" authorId="0">
      <text>
        <r>
          <rPr>
            <sz val="9"/>
            <rFont val="Tahoma"/>
            <family val="0"/>
          </rPr>
          <t xml:space="preserve">r
</t>
        </r>
      </text>
    </comment>
    <comment ref="E253" authorId="0">
      <text>
        <r>
          <rPr>
            <sz val="9"/>
            <rFont val="Tahoma"/>
            <family val="0"/>
          </rPr>
          <t xml:space="preserve">night low 12.4c
</t>
        </r>
      </text>
    </comment>
    <comment ref="J253" authorId="0">
      <text>
        <r>
          <rPr>
            <sz val="9"/>
            <rFont val="Tahoma"/>
            <family val="0"/>
          </rPr>
          <t xml:space="preserve">Altostratus, Cirrocumulus, Stratus fractus. Vis 10m
</t>
        </r>
      </text>
    </comment>
    <comment ref="S253" authorId="0">
      <text>
        <r>
          <rPr>
            <sz val="9"/>
            <rFont val="Tahoma"/>
            <family val="0"/>
          </rPr>
          <t xml:space="preserve">fs
</t>
        </r>
      </text>
    </comment>
    <comment ref="J254" authorId="0">
      <text>
        <r>
          <rPr>
            <sz val="9"/>
            <rFont val="Tahoma"/>
            <family val="0"/>
          </rPr>
          <t xml:space="preserve">Stratocumulus: vis 10m
</t>
        </r>
      </text>
    </comment>
    <comment ref="S254" authorId="0">
      <text>
        <r>
          <rPr>
            <sz val="9"/>
            <rFont val="Tahoma"/>
            <family val="0"/>
          </rPr>
          <t xml:space="preserve">s
</t>
        </r>
      </text>
    </comment>
    <comment ref="J255" authorId="0">
      <text>
        <r>
          <rPr>
            <sz val="9"/>
            <rFont val="Tahoma"/>
            <family val="0"/>
          </rPr>
          <t xml:space="preserve">Thick dawn fog vis 100yds: Cirrostratus: vis 3m
</t>
        </r>
      </text>
    </comment>
    <comment ref="S255" authorId="0">
      <text>
        <r>
          <rPr>
            <sz val="9"/>
            <rFont val="Tahoma"/>
            <family val="0"/>
          </rPr>
          <t xml:space="preserve">rs
</t>
        </r>
      </text>
    </comment>
    <comment ref="J256" authorId="0">
      <text>
        <r>
          <rPr>
            <sz val="9"/>
            <rFont val="Tahoma"/>
            <family val="0"/>
          </rPr>
          <t xml:space="preserve">Stratus: Vis 8m
</t>
        </r>
      </text>
    </comment>
    <comment ref="S256" authorId="0">
      <text>
        <r>
          <rPr>
            <sz val="9"/>
            <rFont val="Tahoma"/>
            <family val="0"/>
          </rPr>
          <t xml:space="preserve">s
</t>
        </r>
      </text>
    </comment>
    <comment ref="J257" authorId="0">
      <text>
        <r>
          <rPr>
            <sz val="9"/>
            <rFont val="Tahoma"/>
            <family val="0"/>
          </rPr>
          <t xml:space="preserve">Shallow mist and fog patches, dawn: Cirrostratus: vis 6m
</t>
        </r>
      </text>
    </comment>
    <comment ref="P256" authorId="0">
      <text>
        <r>
          <rPr>
            <sz val="9"/>
            <rFont val="Tahoma"/>
            <family val="0"/>
          </rPr>
          <t xml:space="preserve">tr
</t>
        </r>
      </text>
    </comment>
    <comment ref="S257" authorId="0">
      <text>
        <r>
          <rPr>
            <sz val="9"/>
            <rFont val="Tahoma"/>
            <family val="0"/>
          </rPr>
          <t xml:space="preserve">rs
</t>
        </r>
      </text>
    </comment>
    <comment ref="J258" authorId="0">
      <text>
        <r>
          <rPr>
            <sz val="9"/>
            <rFont val="Tahoma"/>
            <family val="0"/>
          </rPr>
          <t xml:space="preserve">Shallow fog 100 yds dawn. Cirrostratus: vis 5m
</t>
        </r>
      </text>
    </comment>
    <comment ref="S258" authorId="0">
      <text>
        <r>
          <rPr>
            <sz val="9"/>
            <rFont val="Tahoma"/>
            <family val="0"/>
          </rPr>
          <t xml:space="preserve">f
</t>
        </r>
      </text>
    </comment>
    <comment ref="J259" authorId="0">
      <text>
        <r>
          <rPr>
            <sz val="9"/>
            <rFont val="Tahoma"/>
            <family val="0"/>
          </rPr>
          <t xml:space="preserve">clear: 10 m
</t>
        </r>
      </text>
    </comment>
    <comment ref="S259" authorId="0">
      <text>
        <r>
          <rPr>
            <sz val="9"/>
            <rFont val="Tahoma"/>
            <family val="0"/>
          </rPr>
          <t xml:space="preserve">rs
</t>
        </r>
      </text>
    </comment>
    <comment ref="J260" authorId="0">
      <text>
        <r>
          <rPr>
            <sz val="9"/>
            <rFont val="Tahoma"/>
            <family val="0"/>
          </rPr>
          <t xml:space="preserve">shallow fog 150 yds Dawn. Cirrus vis at ob 4-5m
</t>
        </r>
      </text>
    </comment>
    <comment ref="J261" authorId="0">
      <text>
        <r>
          <rPr>
            <sz val="9"/>
            <rFont val="Tahoma"/>
            <family val="0"/>
          </rPr>
          <t xml:space="preserve">Cirrus vis 10m
</t>
        </r>
      </text>
    </comment>
    <comment ref="S261" authorId="0">
      <text>
        <r>
          <rPr>
            <sz val="9"/>
            <rFont val="Tahoma"/>
            <family val="0"/>
          </rPr>
          <t xml:space="preserve">falling
</t>
        </r>
      </text>
    </comment>
    <comment ref="J262" authorId="0">
      <text>
        <r>
          <rPr>
            <sz val="9"/>
            <rFont val="Tahoma"/>
            <family val="0"/>
          </rPr>
          <t xml:space="preserve">Stratocumulus, vis 10m
</t>
        </r>
      </text>
    </comment>
    <comment ref="P261" authorId="0">
      <text>
        <r>
          <rPr>
            <sz val="9"/>
            <rFont val="Tahoma"/>
            <family val="0"/>
          </rPr>
          <t xml:space="preserve">tr
</t>
        </r>
      </text>
    </comment>
    <comment ref="J263" authorId="0">
      <text>
        <r>
          <rPr>
            <sz val="9"/>
            <rFont val="Tahoma"/>
            <family val="0"/>
          </rPr>
          <t xml:space="preserve">Cumulus mediocris: vis 10m
</t>
        </r>
      </text>
    </comment>
    <comment ref="S263" authorId="0">
      <text>
        <r>
          <rPr>
            <sz val="9"/>
            <rFont val="Tahoma"/>
            <family val="0"/>
          </rPr>
          <t xml:space="preserve">r
</t>
        </r>
      </text>
    </comment>
    <comment ref="S262" authorId="0">
      <text>
        <r>
          <rPr>
            <sz val="9"/>
            <rFont val="Tahoma"/>
            <family val="0"/>
          </rPr>
          <t xml:space="preserve">s
</t>
        </r>
      </text>
    </comment>
    <comment ref="J264" authorId="0">
      <text>
        <r>
          <rPr>
            <sz val="9"/>
            <rFont val="Tahoma"/>
            <family val="0"/>
          </rPr>
          <t xml:space="preserve">stratocumulus: Light rain (vis 10m)
</t>
        </r>
      </text>
    </comment>
    <comment ref="P263" authorId="0">
      <text>
        <r>
          <rPr>
            <sz val="9"/>
            <rFont val="Tahoma"/>
            <family val="0"/>
          </rPr>
          <t xml:space="preserve">tr
</t>
        </r>
      </text>
    </comment>
    <comment ref="S264" authorId="0">
      <text>
        <r>
          <rPr>
            <sz val="9"/>
            <rFont val="Tahoma"/>
            <family val="0"/>
          </rPr>
          <t xml:space="preserve">s
</t>
        </r>
      </text>
    </comment>
    <comment ref="J265" authorId="0">
      <text>
        <r>
          <rPr>
            <sz val="9"/>
            <rFont val="Tahoma"/>
            <family val="0"/>
          </rPr>
          <t xml:space="preserve">Cumulus humilis, Cirrus, Altocumulus: Vis 10m
</t>
        </r>
      </text>
    </comment>
    <comment ref="S265" authorId="0">
      <text>
        <r>
          <rPr>
            <sz val="9"/>
            <rFont val="Tahoma"/>
            <family val="0"/>
          </rPr>
          <t xml:space="preserve">s
</t>
        </r>
      </text>
    </comment>
    <comment ref="E266" authorId="0">
      <text>
        <r>
          <rPr>
            <sz val="9"/>
            <rFont val="Tahoma"/>
            <family val="0"/>
          </rPr>
          <t xml:space="preserve">night low 13.0c
</t>
        </r>
      </text>
    </comment>
    <comment ref="J266" authorId="0">
      <text>
        <r>
          <rPr>
            <sz val="9"/>
            <rFont val="Tahoma"/>
            <family val="0"/>
          </rPr>
          <t xml:space="preserve">Stratocumulus: vis 10m
</t>
        </r>
      </text>
    </comment>
    <comment ref="S266" authorId="0">
      <text>
        <r>
          <rPr>
            <sz val="9"/>
            <rFont val="Tahoma"/>
            <family val="0"/>
          </rPr>
          <t xml:space="preserve">rs
</t>
        </r>
      </text>
    </comment>
    <comment ref="J267" authorId="0">
      <text>
        <r>
          <rPr>
            <sz val="9"/>
            <rFont val="Tahoma"/>
            <family val="0"/>
          </rPr>
          <t xml:space="preserve">stratus fractus: vis 10m
</t>
        </r>
      </text>
    </comment>
    <comment ref="S267" authorId="0">
      <text>
        <r>
          <rPr>
            <sz val="9"/>
            <rFont val="Tahoma"/>
            <family val="0"/>
          </rPr>
          <t xml:space="preserve">s
</t>
        </r>
      </text>
    </comment>
    <comment ref="J268" authorId="0">
      <text>
        <r>
          <rPr>
            <sz val="9"/>
            <rFont val="Tahoma"/>
            <family val="0"/>
          </rPr>
          <t xml:space="preserve">Stratocumulus: vis 10m
</t>
        </r>
      </text>
    </comment>
    <comment ref="S268" authorId="0">
      <text>
        <r>
          <rPr>
            <sz val="9"/>
            <rFont val="Tahoma"/>
            <family val="0"/>
          </rPr>
          <t xml:space="preserve">f
</t>
        </r>
      </text>
    </comment>
    <comment ref="J269" authorId="0">
      <text>
        <r>
          <rPr>
            <sz val="9"/>
            <rFont val="Tahoma"/>
            <family val="0"/>
          </rPr>
          <t xml:space="preserve">cirrostratus, stratus fractus: vis 10m
</t>
        </r>
      </text>
    </comment>
    <comment ref="S269" authorId="0">
      <text>
        <r>
          <rPr>
            <sz val="9"/>
            <rFont val="Tahoma"/>
            <family val="0"/>
          </rPr>
          <t xml:space="preserve">s
</t>
        </r>
      </text>
    </comment>
    <comment ref="J270" authorId="0">
      <text>
        <r>
          <rPr>
            <sz val="9"/>
            <rFont val="Tahoma"/>
            <family val="0"/>
          </rPr>
          <t xml:space="preserve">Cumulus mediocris: Vis 10m
</t>
        </r>
      </text>
    </comment>
    <comment ref="S270" authorId="0">
      <text>
        <r>
          <rPr>
            <sz val="9"/>
            <rFont val="Tahoma"/>
            <family val="0"/>
          </rPr>
          <t xml:space="preserve">rs
</t>
        </r>
      </text>
    </comment>
    <comment ref="J271" authorId="0">
      <text>
        <r>
          <rPr>
            <sz val="9"/>
            <rFont val="Tahoma"/>
            <family val="0"/>
          </rPr>
          <t xml:space="preserve">Cumulus mediocris: Vis 7m. Light shower
</t>
        </r>
      </text>
    </comment>
    <comment ref="S271" authorId="0">
      <text>
        <r>
          <rPr>
            <sz val="9"/>
            <rFont val="Tahoma"/>
            <family val="0"/>
          </rPr>
          <t xml:space="preserve">s
</t>
        </r>
      </text>
    </comment>
    <comment ref="J272" authorId="0">
      <text>
        <r>
          <rPr>
            <sz val="9"/>
            <rFont val="Tahoma"/>
            <family val="0"/>
          </rPr>
          <t xml:space="preserve">Stratus, Altostratus (light rain) vis 7m
</t>
        </r>
      </text>
    </comment>
    <comment ref="S272" authorId="0">
      <text>
        <r>
          <rPr>
            <sz val="9"/>
            <rFont val="Tahoma"/>
            <family val="0"/>
          </rPr>
          <t xml:space="preserve">f
</t>
        </r>
      </text>
    </comment>
    <comment ref="J273" authorId="0">
      <text>
        <r>
          <rPr>
            <sz val="9"/>
            <rFont val="Tahoma"/>
            <family val="0"/>
          </rPr>
          <t xml:space="preserve">Nimbostratus: light rain, moderate drizzle. Vis &lt;1mile
</t>
        </r>
      </text>
    </comment>
    <comment ref="S273" authorId="0">
      <text>
        <r>
          <rPr>
            <sz val="9"/>
            <rFont val="Tahoma"/>
            <family val="0"/>
          </rPr>
          <t xml:space="preserve">s
</t>
        </r>
      </text>
    </comment>
    <comment ref="J274" authorId="0">
      <text>
        <r>
          <rPr>
            <sz val="9"/>
            <rFont val="Tahoma"/>
            <family val="0"/>
          </rPr>
          <t xml:space="preserve">Cirrus, Cirrocumulus from contrails: vis 10m
</t>
        </r>
      </text>
    </comment>
    <comment ref="S274" authorId="0">
      <text>
        <r>
          <rPr>
            <sz val="9"/>
            <rFont val="Tahoma"/>
            <family val="0"/>
          </rPr>
          <t xml:space="preserve">r
</t>
        </r>
      </text>
    </comment>
    <comment ref="J275" authorId="0">
      <text>
        <r>
          <rPr>
            <sz val="9"/>
            <rFont val="Tahoma"/>
            <family val="0"/>
          </rPr>
          <t xml:space="preserve">Altostratus: vis 10m
</t>
        </r>
      </text>
    </comment>
    <comment ref="S275" authorId="0">
      <text>
        <r>
          <rPr>
            <sz val="9"/>
            <rFont val="Tahoma"/>
            <family val="0"/>
          </rPr>
          <t xml:space="preserve">f
</t>
        </r>
      </text>
    </comment>
    <comment ref="J276" authorId="0">
      <text>
        <r>
          <rPr>
            <sz val="9"/>
            <rFont val="Tahoma"/>
            <family val="0"/>
          </rPr>
          <t xml:space="preserve">Nimbostatus: vis &lt;1m
</t>
        </r>
      </text>
    </comment>
    <comment ref="S276" authorId="0">
      <text>
        <r>
          <rPr>
            <sz val="9"/>
            <rFont val="Tahoma"/>
            <family val="0"/>
          </rPr>
          <t xml:space="preserve">f
</t>
        </r>
      </text>
    </comment>
    <comment ref="E276" authorId="0">
      <text>
        <r>
          <rPr>
            <sz val="9"/>
            <rFont val="Tahoma"/>
            <family val="0"/>
          </rPr>
          <t xml:space="preserve">ovenight low 9c. Min reached 15:00GMT yesterday.
</t>
        </r>
      </text>
    </comment>
    <comment ref="J277" authorId="0">
      <text>
        <r>
          <rPr>
            <sz val="9"/>
            <rFont val="Tahoma"/>
            <family val="0"/>
          </rPr>
          <t xml:space="preserve">Cirrostratus, Altostratus, Stratus fractus. Vis 10m
</t>
        </r>
      </text>
    </comment>
    <comment ref="S277" authorId="0">
      <text>
        <r>
          <rPr>
            <sz val="9"/>
            <rFont val="Tahoma"/>
            <family val="0"/>
          </rPr>
          <t xml:space="preserve">s
</t>
        </r>
      </text>
    </comment>
    <comment ref="J278" authorId="0">
      <text>
        <r>
          <rPr>
            <sz val="9"/>
            <rFont val="Tahoma"/>
            <family val="0"/>
          </rPr>
          <t xml:space="preserve">stratocumulus: vis 8m
</t>
        </r>
      </text>
    </comment>
    <comment ref="S278" authorId="0">
      <text>
        <r>
          <rPr>
            <sz val="9"/>
            <rFont val="Tahoma"/>
            <family val="0"/>
          </rPr>
          <t xml:space="preserve">rs
</t>
        </r>
      </text>
    </comment>
    <comment ref="J279" authorId="0">
      <text>
        <r>
          <rPr>
            <sz val="9"/>
            <rFont val="Tahoma"/>
            <family val="0"/>
          </rPr>
          <t xml:space="preserve">Cirrus: vis 10m
</t>
        </r>
      </text>
    </comment>
    <comment ref="S279" authorId="0">
      <text>
        <r>
          <rPr>
            <sz val="9"/>
            <rFont val="Tahoma"/>
            <family val="0"/>
          </rPr>
          <t xml:space="preserve">r
</t>
        </r>
      </text>
    </comment>
    <comment ref="J280" authorId="0">
      <text>
        <r>
          <rPr>
            <sz val="9"/>
            <rFont val="Tahoma"/>
            <family val="0"/>
          </rPr>
          <t xml:space="preserve">stratus, Nimbostratus: vis 4m 
</t>
        </r>
      </text>
    </comment>
    <comment ref="S280" authorId="0">
      <text>
        <r>
          <rPr>
            <sz val="9"/>
            <rFont val="Tahoma"/>
            <family val="0"/>
          </rPr>
          <t xml:space="preserve">s
</t>
        </r>
      </text>
    </comment>
    <comment ref="J281" authorId="0">
      <text>
        <r>
          <rPr>
            <sz val="9"/>
            <rFont val="Tahoma"/>
            <family val="0"/>
          </rPr>
          <t xml:space="preserve">Stratocumulus: vis 10m
</t>
        </r>
      </text>
    </comment>
    <comment ref="S281" authorId="0">
      <text>
        <r>
          <rPr>
            <sz val="9"/>
            <rFont val="Tahoma"/>
            <family val="0"/>
          </rPr>
          <t xml:space="preserve">r
</t>
        </r>
      </text>
    </comment>
    <comment ref="J282" authorId="0">
      <text>
        <r>
          <rPr>
            <sz val="9"/>
            <rFont val="Tahoma"/>
            <family val="0"/>
          </rPr>
          <t xml:space="preserve">Altostratus, Altocumulus (odd spot of rain) Vis 10m
</t>
        </r>
      </text>
    </comment>
    <comment ref="P281" authorId="0">
      <text>
        <r>
          <rPr>
            <sz val="9"/>
            <rFont val="Tahoma"/>
            <family val="0"/>
          </rPr>
          <t xml:space="preserve">tr
</t>
        </r>
      </text>
    </comment>
    <comment ref="S282" authorId="0">
      <text>
        <r>
          <rPr>
            <sz val="9"/>
            <rFont val="Tahoma"/>
            <family val="0"/>
          </rPr>
          <t xml:space="preserve">f
</t>
        </r>
      </text>
    </comment>
    <comment ref="S283" authorId="0">
      <text>
        <r>
          <rPr>
            <sz val="9"/>
            <rFont val="Tahoma"/>
            <family val="0"/>
          </rPr>
          <t xml:space="preserve">s
</t>
        </r>
      </text>
    </comment>
    <comment ref="J283" authorId="0">
      <text>
        <r>
          <rPr>
            <sz val="9"/>
            <rFont val="Tahoma"/>
            <family val="0"/>
          </rPr>
          <t xml:space="preserve">Cirrostratus, Cirrocumulus: vis 7m
</t>
        </r>
      </text>
    </comment>
    <comment ref="J284" authorId="0">
      <text>
        <r>
          <rPr>
            <sz val="9"/>
            <rFont val="Tahoma"/>
            <family val="0"/>
          </rPr>
          <t xml:space="preserve">Stratocumulus, Nimbostratus: (light rain) Vis 7m
</t>
        </r>
      </text>
    </comment>
    <comment ref="S284" authorId="0">
      <text>
        <r>
          <rPr>
            <sz val="9"/>
            <rFont val="Tahoma"/>
            <family val="0"/>
          </rPr>
          <t xml:space="preserve">fs
</t>
        </r>
      </text>
    </comment>
    <comment ref="J285" authorId="0">
      <text>
        <r>
          <rPr>
            <sz val="9"/>
            <rFont val="Tahoma"/>
            <family val="0"/>
          </rPr>
          <t xml:space="preserve">Cirrostratus. Vis 10m
</t>
        </r>
      </text>
    </comment>
    <comment ref="S285" authorId="0">
      <text>
        <r>
          <rPr>
            <sz val="9"/>
            <rFont val="Tahoma"/>
            <family val="0"/>
          </rPr>
          <t xml:space="preserve">rs
</t>
        </r>
      </text>
    </comment>
    <comment ref="J286" authorId="0">
      <text>
        <r>
          <rPr>
            <sz val="9"/>
            <rFont val="Tahoma"/>
            <family val="0"/>
          </rPr>
          <t xml:space="preserve">Cumulus fractus: vis 10m
</t>
        </r>
      </text>
    </comment>
    <comment ref="P285" authorId="0">
      <text>
        <r>
          <rPr>
            <sz val="9"/>
            <rFont val="Tahoma"/>
            <family val="0"/>
          </rPr>
          <t xml:space="preserve">tr
</t>
        </r>
      </text>
    </comment>
    <comment ref="S286" authorId="0">
      <text>
        <r>
          <rPr>
            <sz val="9"/>
            <rFont val="Tahoma"/>
            <family val="0"/>
          </rPr>
          <t xml:space="preserve">rs
</t>
        </r>
      </text>
    </comment>
    <comment ref="E287" authorId="0">
      <text>
        <r>
          <rPr>
            <sz val="9"/>
            <rFont val="Tahoma"/>
            <family val="0"/>
          </rPr>
          <t xml:space="preserve">night low = 9c.
</t>
        </r>
      </text>
    </comment>
    <comment ref="J287" authorId="0">
      <text>
        <r>
          <rPr>
            <sz val="9"/>
            <rFont val="Tahoma"/>
            <family val="0"/>
          </rPr>
          <t xml:space="preserve">Altostratus. Vis 8m
</t>
        </r>
      </text>
    </comment>
    <comment ref="S287" authorId="0">
      <text>
        <r>
          <rPr>
            <sz val="9"/>
            <rFont val="Tahoma"/>
            <family val="0"/>
          </rPr>
          <t xml:space="preserve">rs
</t>
        </r>
      </text>
    </comment>
    <comment ref="S288" authorId="0">
      <text>
        <r>
          <rPr>
            <sz val="9"/>
            <rFont val="Tahoma"/>
            <family val="0"/>
          </rPr>
          <t xml:space="preserve">rs
</t>
        </r>
      </text>
    </comment>
    <comment ref="J288" authorId="0">
      <text>
        <r>
          <rPr>
            <sz val="9"/>
            <rFont val="Tahoma"/>
            <family val="0"/>
          </rPr>
          <t xml:space="preserve">vis 6m
</t>
        </r>
      </text>
    </comment>
    <comment ref="J289" authorId="0">
      <text>
        <r>
          <rPr>
            <sz val="9"/>
            <rFont val="Tahoma"/>
            <family val="0"/>
          </rPr>
          <t xml:space="preserve">Fog &lt;150 yds
</t>
        </r>
      </text>
    </comment>
    <comment ref="P288" authorId="0">
      <text>
        <r>
          <rPr>
            <sz val="9"/>
            <rFont val="Tahoma"/>
            <family val="0"/>
          </rPr>
          <t xml:space="preserve">fog precip
</t>
        </r>
      </text>
    </comment>
    <comment ref="S289" authorId="0">
      <text>
        <r>
          <rPr>
            <sz val="9"/>
            <rFont val="Tahoma"/>
            <family val="0"/>
          </rPr>
          <t xml:space="preserve">r
</t>
        </r>
      </text>
    </comment>
    <comment ref="J290" authorId="0">
      <text>
        <r>
          <rPr>
            <sz val="9"/>
            <rFont val="Tahoma"/>
            <family val="0"/>
          </rPr>
          <t xml:space="preserve">Nimbostratus (light rain) vis 4 m
</t>
        </r>
      </text>
    </comment>
    <comment ref="S290" authorId="0">
      <text>
        <r>
          <rPr>
            <sz val="9"/>
            <rFont val="Tahoma"/>
            <family val="0"/>
          </rPr>
          <t xml:space="preserve">f
</t>
        </r>
      </text>
    </comment>
    <comment ref="J291" authorId="0">
      <text>
        <r>
          <rPr>
            <sz val="9"/>
            <rFont val="Tahoma"/>
            <family val="0"/>
          </rPr>
          <t xml:space="preserve">Cirrus. Vis 4-5 miles
</t>
        </r>
      </text>
    </comment>
    <comment ref="P290" authorId="0">
      <text>
        <r>
          <rPr>
            <sz val="9"/>
            <rFont val="Tahoma"/>
            <family val="0"/>
          </rPr>
          <t xml:space="preserve">tr
</t>
        </r>
      </text>
    </comment>
    <comment ref="S291" authorId="0">
      <text>
        <r>
          <rPr>
            <sz val="9"/>
            <rFont val="Tahoma"/>
            <family val="0"/>
          </rPr>
          <t xml:space="preserve">r
</t>
        </r>
      </text>
    </comment>
    <comment ref="J292" authorId="0">
      <text>
        <r>
          <rPr>
            <sz val="9"/>
            <rFont val="Tahoma"/>
            <family val="0"/>
          </rPr>
          <t xml:space="preserve">Altostratus: vis 8-9 miles
</t>
        </r>
      </text>
    </comment>
    <comment ref="S292" authorId="0">
      <text>
        <r>
          <rPr>
            <sz val="9"/>
            <rFont val="Tahoma"/>
            <family val="0"/>
          </rPr>
          <t xml:space="preserve">s
</t>
        </r>
      </text>
    </comment>
    <comment ref="J293" authorId="0">
      <text>
        <r>
          <rPr>
            <sz val="9"/>
            <rFont val="Tahoma"/>
            <family val="0"/>
          </rPr>
          <t xml:space="preserve">Altostratus. Vis 7m
</t>
        </r>
      </text>
    </comment>
    <comment ref="S293" authorId="0">
      <text>
        <r>
          <rPr>
            <sz val="9"/>
            <rFont val="Tahoma"/>
            <family val="0"/>
          </rPr>
          <t xml:space="preserve">f
</t>
        </r>
      </text>
    </comment>
    <comment ref="J294" authorId="0">
      <text>
        <r>
          <rPr>
            <sz val="9"/>
            <rFont val="Tahoma"/>
            <family val="0"/>
          </rPr>
          <t xml:space="preserve">Stratocumulus. Vis 10m
</t>
        </r>
      </text>
    </comment>
    <comment ref="S294" authorId="0">
      <text>
        <r>
          <rPr>
            <sz val="9"/>
            <rFont val="Tahoma"/>
            <family val="0"/>
          </rPr>
          <t xml:space="preserve">r
</t>
        </r>
      </text>
    </comment>
    <comment ref="P294" authorId="0">
      <text>
        <r>
          <rPr>
            <sz val="9"/>
            <rFont val="Tahoma"/>
            <family val="0"/>
          </rPr>
          <t xml:space="preserve">tr
</t>
        </r>
      </text>
    </comment>
    <comment ref="S295" authorId="0">
      <text>
        <r>
          <rPr>
            <sz val="9"/>
            <rFont val="Tahoma"/>
            <family val="0"/>
          </rPr>
          <t xml:space="preserve">s
</t>
        </r>
      </text>
    </comment>
    <comment ref="J295" authorId="0">
      <text>
        <r>
          <rPr>
            <sz val="9"/>
            <rFont val="Tahoma"/>
            <family val="0"/>
          </rPr>
          <t>Stratocumulus. Vis 2m
mist</t>
        </r>
      </text>
    </comment>
    <comment ref="J296" authorId="0">
      <text>
        <r>
          <rPr>
            <sz val="9"/>
            <rFont val="Tahoma"/>
            <family val="0"/>
          </rPr>
          <t xml:space="preserve">shallow freezing fog &lt;100 yds vis. Dawn. At ob 5 miles
</t>
        </r>
      </text>
    </comment>
    <comment ref="P295" authorId="0">
      <text>
        <r>
          <rPr>
            <sz val="9"/>
            <rFont val="Tahoma"/>
            <family val="0"/>
          </rPr>
          <t xml:space="preserve">tr
</t>
        </r>
      </text>
    </comment>
    <comment ref="S296" authorId="0">
      <text>
        <r>
          <rPr>
            <sz val="9"/>
            <rFont val="Tahoma"/>
            <family val="0"/>
          </rPr>
          <t xml:space="preserve">fs
</t>
        </r>
      </text>
    </comment>
    <comment ref="J297" authorId="0">
      <text>
        <r>
          <rPr>
            <sz val="9"/>
            <rFont val="Tahoma"/>
            <family val="0"/>
          </rPr>
          <t xml:space="preserve">cirrus, Stratus fractus. Vis  10m
</t>
        </r>
      </text>
    </comment>
    <comment ref="P296" authorId="0">
      <text>
        <r>
          <rPr>
            <sz val="9"/>
            <rFont val="Tahoma"/>
            <family val="0"/>
          </rPr>
          <t xml:space="preserve">tr
</t>
        </r>
      </text>
    </comment>
    <comment ref="S297" authorId="0">
      <text>
        <r>
          <rPr>
            <sz val="9"/>
            <rFont val="Tahoma"/>
            <family val="0"/>
          </rPr>
          <t xml:space="preserve">fs
</t>
        </r>
      </text>
    </comment>
    <comment ref="E298" authorId="0">
      <text>
        <r>
          <rPr>
            <sz val="9"/>
            <rFont val="Tahoma"/>
            <family val="0"/>
          </rPr>
          <t xml:space="preserve">night low 8.1c
</t>
        </r>
      </text>
    </comment>
    <comment ref="J298" authorId="0">
      <text>
        <r>
          <rPr>
            <sz val="9"/>
            <rFont val="Tahoma"/>
            <family val="0"/>
          </rPr>
          <t xml:space="preserve">Stratus fractus. Vis 10m
</t>
        </r>
      </text>
    </comment>
    <comment ref="S298" authorId="0">
      <text>
        <r>
          <rPr>
            <sz val="9"/>
            <rFont val="Tahoma"/>
            <family val="0"/>
          </rPr>
          <t xml:space="preserve">rs
</t>
        </r>
      </text>
    </comment>
    <comment ref="J299" authorId="0">
      <text>
        <r>
          <rPr>
            <sz val="9"/>
            <rFont val="Tahoma"/>
            <family val="0"/>
          </rPr>
          <t xml:space="preserve">Stratus fractus. Vis 10m
</t>
        </r>
      </text>
    </comment>
    <comment ref="S299" authorId="0">
      <text>
        <r>
          <rPr>
            <sz val="9"/>
            <rFont val="Tahoma"/>
            <family val="0"/>
          </rPr>
          <t xml:space="preserve">rs
</t>
        </r>
      </text>
    </comment>
    <comment ref="J300" authorId="0">
      <text>
        <r>
          <rPr>
            <sz val="9"/>
            <rFont val="Tahoma"/>
            <family val="0"/>
          </rPr>
          <t xml:space="preserve">Altostratus. Vis 7-8m
</t>
        </r>
      </text>
    </comment>
    <comment ref="S300" authorId="0">
      <text>
        <r>
          <rPr>
            <sz val="9"/>
            <rFont val="Tahoma"/>
            <family val="0"/>
          </rPr>
          <t xml:space="preserve">rs
</t>
        </r>
      </text>
    </comment>
    <comment ref="J301" authorId="0">
      <text>
        <r>
          <rPr>
            <sz val="9"/>
            <rFont val="Tahoma"/>
            <family val="0"/>
          </rPr>
          <t xml:space="preserve">Cirrostratus. Vis 1 mile (mist)
</t>
        </r>
      </text>
    </comment>
    <comment ref="S301" authorId="0">
      <text>
        <r>
          <rPr>
            <sz val="9"/>
            <rFont val="Tahoma"/>
            <family val="0"/>
          </rPr>
          <t xml:space="preserve">rs
</t>
        </r>
      </text>
    </comment>
    <comment ref="J302" authorId="0">
      <text>
        <r>
          <rPr>
            <sz val="9"/>
            <rFont val="Tahoma"/>
            <family val="0"/>
          </rPr>
          <t xml:space="preserve">Stratus. Vis 2m mist.
</t>
        </r>
      </text>
    </comment>
    <comment ref="S302" authorId="0">
      <text>
        <r>
          <rPr>
            <sz val="9"/>
            <rFont val="Tahoma"/>
            <family val="0"/>
          </rPr>
          <t xml:space="preserve">s
</t>
        </r>
      </text>
    </comment>
    <comment ref="J303" authorId="0">
      <text>
        <r>
          <rPr>
            <sz val="9"/>
            <rFont val="Tahoma"/>
            <family val="0"/>
          </rPr>
          <t xml:space="preserve">Fog stratus, vis &lt;100 yds
</t>
        </r>
      </text>
    </comment>
    <comment ref="P302" authorId="0">
      <text>
        <r>
          <rPr>
            <sz val="9"/>
            <rFont val="Tahoma"/>
            <family val="0"/>
          </rPr>
          <t xml:space="preserve">tr
</t>
        </r>
      </text>
    </comment>
    <comment ref="S303" authorId="0">
      <text>
        <r>
          <rPr>
            <sz val="9"/>
            <rFont val="Tahoma"/>
            <family val="0"/>
          </rPr>
          <t xml:space="preserve">rs
</t>
        </r>
      </text>
    </comment>
    <comment ref="E304" authorId="0">
      <text>
        <r>
          <rPr>
            <sz val="9"/>
            <rFont val="Tahoma"/>
            <family val="0"/>
          </rPr>
          <t xml:space="preserve">night low 9.9c.
</t>
        </r>
      </text>
    </comment>
    <comment ref="J304" authorId="0">
      <text>
        <r>
          <rPr>
            <sz val="9"/>
            <rFont val="Tahoma"/>
            <family val="0"/>
          </rPr>
          <t xml:space="preserve">Nimbostartus. Vos &lt;1mile mist.
</t>
        </r>
      </text>
    </comment>
    <comment ref="S304" authorId="0">
      <text>
        <r>
          <rPr>
            <sz val="9"/>
            <rFont val="Tahoma"/>
            <family val="0"/>
          </rPr>
          <t xml:space="preserve">s
</t>
        </r>
      </text>
    </comment>
    <comment ref="J305" authorId="0">
      <text>
        <r>
          <rPr>
            <sz val="9"/>
            <rFont val="Tahoma"/>
            <family val="0"/>
          </rPr>
          <t xml:space="preserve">Stratus. Mist. Vis  &lt;1m
</t>
        </r>
      </text>
    </comment>
    <comment ref="S305" authorId="0">
      <text>
        <r>
          <rPr>
            <sz val="9"/>
            <rFont val="Tahoma"/>
            <family val="0"/>
          </rPr>
          <t xml:space="preserve">s
</t>
        </r>
      </text>
    </comment>
    <comment ref="J306" authorId="0">
      <text>
        <r>
          <rPr>
            <sz val="9"/>
            <rFont val="Tahoma"/>
            <family val="0"/>
          </rPr>
          <t xml:space="preserve">Stratus. Vis &lt;1m mist
</t>
        </r>
      </text>
    </comment>
    <comment ref="S306" authorId="0">
      <text>
        <r>
          <rPr>
            <sz val="9"/>
            <rFont val="Tahoma"/>
            <family val="0"/>
          </rPr>
          <t xml:space="preserve">fs
</t>
        </r>
      </text>
    </comment>
    <comment ref="J307" authorId="0">
      <text>
        <r>
          <rPr>
            <sz val="9"/>
            <rFont val="Tahoma"/>
            <family val="0"/>
          </rPr>
          <t xml:space="preserve">Stratocumulus. Vis 8m
</t>
        </r>
      </text>
    </comment>
    <comment ref="S307" authorId="0">
      <text>
        <r>
          <rPr>
            <sz val="9"/>
            <rFont val="Tahoma"/>
            <family val="0"/>
          </rPr>
          <t xml:space="preserve">s
</t>
        </r>
      </text>
    </comment>
    <comment ref="J308" authorId="0">
      <text>
        <r>
          <rPr>
            <sz val="9"/>
            <rFont val="Tahoma"/>
            <family val="0"/>
          </rPr>
          <t xml:space="preserve">Stratocumulus. Vis 10m
</t>
        </r>
      </text>
    </comment>
    <comment ref="P307" authorId="0">
      <text>
        <r>
          <rPr>
            <sz val="9"/>
            <rFont val="Tahoma"/>
            <family val="0"/>
          </rPr>
          <t xml:space="preserve">tr
</t>
        </r>
      </text>
    </comment>
    <comment ref="S308" authorId="0">
      <text>
        <r>
          <rPr>
            <sz val="9"/>
            <rFont val="Tahoma"/>
            <family val="0"/>
          </rPr>
          <t xml:space="preserve">fs
</t>
        </r>
      </text>
    </comment>
    <comment ref="J309" authorId="0">
      <text>
        <r>
          <rPr>
            <sz val="9"/>
            <rFont val="Tahoma"/>
            <family val="0"/>
          </rPr>
          <t xml:space="preserve">clear.vis 10m
</t>
        </r>
      </text>
    </comment>
    <comment ref="S309" authorId="0">
      <text>
        <r>
          <rPr>
            <sz val="9"/>
            <rFont val="Tahoma"/>
            <family val="0"/>
          </rPr>
          <t xml:space="preserve">rs
</t>
        </r>
      </text>
    </comment>
    <comment ref="J310" authorId="0">
      <text>
        <r>
          <rPr>
            <sz val="9"/>
            <rFont val="Tahoma"/>
            <family val="0"/>
          </rPr>
          <t xml:space="preserve">Altostratus. Vis 10m
</t>
        </r>
      </text>
    </comment>
    <comment ref="S310" authorId="0">
      <text>
        <r>
          <rPr>
            <sz val="9"/>
            <rFont val="Tahoma"/>
            <family val="0"/>
          </rPr>
          <t xml:space="preserve">f
</t>
        </r>
      </text>
    </comment>
    <comment ref="S311" authorId="0">
      <text>
        <r>
          <rPr>
            <sz val="9"/>
            <rFont val="Tahoma"/>
            <family val="0"/>
          </rPr>
          <t xml:space="preserve">s
</t>
        </r>
      </text>
    </comment>
    <comment ref="J312" authorId="0">
      <text>
        <r>
          <rPr>
            <sz val="9"/>
            <rFont val="Tahoma"/>
            <family val="0"/>
          </rPr>
          <t xml:space="preserve">Cirrostratus. Vis 8m
</t>
        </r>
      </text>
    </comment>
    <comment ref="S312" authorId="0">
      <text>
        <r>
          <rPr>
            <sz val="9"/>
            <rFont val="Tahoma"/>
            <family val="0"/>
          </rPr>
          <t xml:space="preserve">fs
</t>
        </r>
      </text>
    </comment>
    <comment ref="E313" authorId="0">
      <text>
        <r>
          <rPr>
            <sz val="9"/>
            <rFont val="Tahoma"/>
            <family val="0"/>
          </rPr>
          <t xml:space="preserve">night low 6.7c
</t>
        </r>
      </text>
    </comment>
    <comment ref="J313" authorId="0">
      <text>
        <r>
          <rPr>
            <sz val="9"/>
            <rFont val="Tahoma"/>
            <family val="0"/>
          </rPr>
          <t xml:space="preserve">Altostratus. Vis 10m
</t>
        </r>
      </text>
    </comment>
    <comment ref="S313" authorId="0">
      <text>
        <r>
          <rPr>
            <sz val="9"/>
            <rFont val="Tahoma"/>
            <family val="0"/>
          </rPr>
          <t xml:space="preserve">f
</t>
        </r>
      </text>
    </comment>
    <comment ref="J314" authorId="0">
      <text>
        <r>
          <rPr>
            <sz val="9"/>
            <rFont val="Tahoma"/>
            <family val="0"/>
          </rPr>
          <t xml:space="preserve">nimbostratus. Vis 4m
</t>
        </r>
      </text>
    </comment>
    <comment ref="S314" authorId="0">
      <text>
        <r>
          <rPr>
            <sz val="9"/>
            <rFont val="Tahoma"/>
            <family val="0"/>
          </rPr>
          <t xml:space="preserve">s
</t>
        </r>
      </text>
    </comment>
    <comment ref="S315" authorId="0">
      <text>
        <r>
          <rPr>
            <sz val="9"/>
            <rFont val="Tahoma"/>
            <family val="0"/>
          </rPr>
          <t xml:space="preserve">rs
</t>
        </r>
      </text>
    </comment>
    <comment ref="J315" authorId="0">
      <text>
        <r>
          <rPr>
            <sz val="9"/>
            <rFont val="Tahoma"/>
            <family val="0"/>
          </rPr>
          <t xml:space="preserve">Alto.s Ac. Strat frac. Cirrus. Vis 10m
</t>
        </r>
      </text>
    </comment>
    <comment ref="J316" authorId="0">
      <text>
        <r>
          <rPr>
            <sz val="9"/>
            <rFont val="Tahoma"/>
            <family val="0"/>
          </rPr>
          <t xml:space="preserve">Nimbostratus. Vis 2m
</t>
        </r>
      </text>
    </comment>
    <comment ref="S316" authorId="0">
      <text>
        <r>
          <rPr>
            <sz val="9"/>
            <rFont val="Tahoma"/>
            <family val="0"/>
          </rPr>
          <t xml:space="preserve">s
</t>
        </r>
      </text>
    </comment>
    <comment ref="J317" authorId="0">
      <text>
        <r>
          <rPr>
            <sz val="9"/>
            <rFont val="Tahoma"/>
            <family val="0"/>
          </rPr>
          <t xml:space="preserve">Altostratus, Cumulus mediocris. Vis 5m
</t>
        </r>
      </text>
    </comment>
    <comment ref="S317" authorId="0">
      <text>
        <r>
          <rPr>
            <sz val="9"/>
            <rFont val="Tahoma"/>
            <family val="0"/>
          </rPr>
          <t xml:space="preserve">f
</t>
        </r>
      </text>
    </comment>
    <comment ref="J318" authorId="0">
      <text>
        <r>
          <rPr>
            <sz val="9"/>
            <rFont val="Tahoma"/>
            <family val="0"/>
          </rPr>
          <t xml:space="preserve">Cirrocumulus. Vis 5m
</t>
        </r>
      </text>
    </comment>
    <comment ref="S318" authorId="0">
      <text>
        <r>
          <rPr>
            <sz val="9"/>
            <rFont val="Tahoma"/>
            <family val="0"/>
          </rPr>
          <t xml:space="preserve">r
</t>
        </r>
      </text>
    </comment>
    <comment ref="J319" authorId="0">
      <text>
        <r>
          <rPr>
            <sz val="9"/>
            <rFont val="Tahoma"/>
            <family val="0"/>
          </rPr>
          <t xml:space="preserve">Altostratus, Altocumulus. Vis 8-10m
</t>
        </r>
      </text>
    </comment>
    <comment ref="P318" authorId="0">
      <text>
        <r>
          <rPr>
            <sz val="9"/>
            <rFont val="Tahoma"/>
            <family val="0"/>
          </rPr>
          <t xml:space="preserve">tr
</t>
        </r>
      </text>
    </comment>
    <comment ref="S319" authorId="0">
      <text>
        <r>
          <rPr>
            <sz val="9"/>
            <rFont val="Tahoma"/>
            <family val="0"/>
          </rPr>
          <t xml:space="preserve">s
</t>
        </r>
      </text>
    </comment>
    <comment ref="E320" authorId="0">
      <text>
        <r>
          <rPr>
            <sz val="9"/>
            <rFont val="Tahoma"/>
            <family val="0"/>
          </rPr>
          <t xml:space="preserve">night low 4.9
</t>
        </r>
      </text>
    </comment>
    <comment ref="J320" authorId="0">
      <text>
        <r>
          <rPr>
            <sz val="9"/>
            <rFont val="Tahoma"/>
            <family val="0"/>
          </rPr>
          <t xml:space="preserve">Stratocumulus. Vis 10m
</t>
        </r>
      </text>
    </comment>
    <comment ref="S320" authorId="0">
      <text>
        <r>
          <rPr>
            <sz val="9"/>
            <rFont val="Tahoma"/>
            <family val="0"/>
          </rPr>
          <t xml:space="preserve">rs
</t>
        </r>
      </text>
    </comment>
    <comment ref="E321" authorId="0">
      <text>
        <r>
          <rPr>
            <sz val="9"/>
            <rFont val="Tahoma"/>
            <family val="0"/>
          </rPr>
          <t xml:space="preserve">night low 8.4c
</t>
        </r>
      </text>
    </comment>
    <comment ref="S321" authorId="0">
      <text>
        <r>
          <rPr>
            <sz val="9"/>
            <rFont val="Tahoma"/>
            <family val="0"/>
          </rPr>
          <t xml:space="preserve">s
</t>
        </r>
      </text>
    </comment>
    <comment ref="J321" authorId="0">
      <text>
        <r>
          <rPr>
            <sz val="9"/>
            <rFont val="Tahoma"/>
            <family val="0"/>
          </rPr>
          <t xml:space="preserve">Stratocumulus. Vis 10m
</t>
        </r>
      </text>
    </comment>
    <comment ref="J322" authorId="0">
      <text>
        <r>
          <rPr>
            <sz val="9"/>
            <rFont val="Tahoma"/>
            <family val="0"/>
          </rPr>
          <t xml:space="preserve">Stratocumulus. Vis 10m
</t>
        </r>
      </text>
    </comment>
    <comment ref="P321" authorId="0">
      <text>
        <r>
          <rPr>
            <sz val="9"/>
            <rFont val="Tahoma"/>
            <family val="0"/>
          </rPr>
          <t xml:space="preserve">tr
</t>
        </r>
      </text>
    </comment>
    <comment ref="S322" authorId="0">
      <text>
        <r>
          <rPr>
            <sz val="9"/>
            <rFont val="Tahoma"/>
            <family val="0"/>
          </rPr>
          <t xml:space="preserve">f
</t>
        </r>
      </text>
    </comment>
    <comment ref="J323" authorId="0">
      <text>
        <r>
          <rPr>
            <sz val="9"/>
            <rFont val="Tahoma"/>
            <family val="0"/>
          </rPr>
          <t xml:space="preserve">Stratocumulus. Vis 1m. mist
</t>
        </r>
      </text>
    </comment>
    <comment ref="S323" authorId="0">
      <text>
        <r>
          <rPr>
            <sz val="9"/>
            <rFont val="Tahoma"/>
            <family val="0"/>
          </rPr>
          <t xml:space="preserve">s
</t>
        </r>
      </text>
    </comment>
    <comment ref="J324" authorId="0">
      <text>
        <r>
          <rPr>
            <sz val="9"/>
            <rFont val="Tahoma"/>
            <family val="0"/>
          </rPr>
          <t xml:space="preserve">clear, vis 3m
</t>
        </r>
      </text>
    </comment>
    <comment ref="P323" authorId="0">
      <text>
        <r>
          <rPr>
            <sz val="9"/>
            <rFont val="Tahoma"/>
            <family val="0"/>
          </rPr>
          <t xml:space="preserve">tr.
</t>
        </r>
      </text>
    </comment>
    <comment ref="S324" authorId="0">
      <text>
        <r>
          <rPr>
            <sz val="9"/>
            <rFont val="Tahoma"/>
            <family val="0"/>
          </rPr>
          <t xml:space="preserve">r
</t>
        </r>
      </text>
    </comment>
    <comment ref="E325" authorId="0">
      <text>
        <r>
          <rPr>
            <sz val="9"/>
            <rFont val="Tahoma"/>
            <family val="0"/>
          </rPr>
          <t xml:space="preserve">night low 3.6c
</t>
        </r>
      </text>
    </comment>
    <comment ref="J325" authorId="0">
      <text>
        <r>
          <rPr>
            <sz val="9"/>
            <rFont val="Tahoma"/>
            <family val="0"/>
          </rPr>
          <t xml:space="preserve">Altostratus, Stratus fractus. Vis 3m
</t>
        </r>
      </text>
    </comment>
    <comment ref="P324" authorId="0">
      <text>
        <r>
          <rPr>
            <sz val="9"/>
            <rFont val="Tahoma"/>
            <family val="0"/>
          </rPr>
          <t xml:space="preserve">tr
</t>
        </r>
      </text>
    </comment>
    <comment ref="S325" authorId="0">
      <text>
        <r>
          <rPr>
            <sz val="9"/>
            <rFont val="Tahoma"/>
            <family val="0"/>
          </rPr>
          <t xml:space="preserve">f
</t>
        </r>
      </text>
    </comment>
    <comment ref="E326" authorId="0">
      <text>
        <r>
          <rPr>
            <sz val="9"/>
            <rFont val="Tahoma"/>
            <family val="0"/>
          </rPr>
          <t xml:space="preserve">night low 9.7c
</t>
        </r>
      </text>
    </comment>
    <comment ref="J326" authorId="0">
      <text>
        <r>
          <rPr>
            <sz val="9"/>
            <rFont val="Tahoma"/>
            <family val="0"/>
          </rPr>
          <t xml:space="preserve">Stratocumulus. Vis 10m
</t>
        </r>
      </text>
    </comment>
    <comment ref="S326" authorId="0">
      <text>
        <r>
          <rPr>
            <sz val="9"/>
            <rFont val="Tahoma"/>
            <family val="0"/>
          </rPr>
          <t xml:space="preserve">r
</t>
        </r>
      </text>
    </comment>
    <comment ref="J327" authorId="0">
      <text>
        <r>
          <rPr>
            <sz val="9"/>
            <rFont val="Tahoma"/>
            <family val="0"/>
          </rPr>
          <t xml:space="preserve">Stratocumulus vis 7m
</t>
        </r>
      </text>
    </comment>
    <comment ref="S327" authorId="0">
      <text>
        <r>
          <rPr>
            <sz val="9"/>
            <rFont val="Tahoma"/>
            <family val="0"/>
          </rPr>
          <t xml:space="preserve">s
</t>
        </r>
      </text>
    </comment>
    <comment ref="J328" authorId="0">
      <text>
        <r>
          <rPr>
            <sz val="9"/>
            <rFont val="Tahoma"/>
            <family val="0"/>
          </rPr>
          <t xml:space="preserve">Thick fog &lt; 100 yards
</t>
        </r>
      </text>
    </comment>
    <comment ref="S328" authorId="0">
      <text>
        <r>
          <rPr>
            <sz val="9"/>
            <rFont val="Tahoma"/>
            <family val="0"/>
          </rPr>
          <t xml:space="preserve">fs
</t>
        </r>
      </text>
    </comment>
    <comment ref="J329" authorId="0">
      <text>
        <r>
          <rPr>
            <sz val="9"/>
            <rFont val="Tahoma"/>
            <family val="0"/>
          </rPr>
          <t xml:space="preserve">Stratocumulus. Vis 3m
</t>
        </r>
      </text>
    </comment>
    <comment ref="S329" authorId="0">
      <text>
        <r>
          <rPr>
            <sz val="9"/>
            <rFont val="Tahoma"/>
            <family val="0"/>
          </rPr>
          <t xml:space="preserve">fs
</t>
        </r>
      </text>
    </comment>
    <comment ref="E330" authorId="0">
      <text>
        <r>
          <rPr>
            <sz val="9"/>
            <rFont val="Tahoma"/>
            <family val="0"/>
          </rPr>
          <t xml:space="preserve">night low 7.0c
</t>
        </r>
      </text>
    </comment>
    <comment ref="J330" authorId="0">
      <text>
        <r>
          <rPr>
            <sz val="9"/>
            <rFont val="Tahoma"/>
            <family val="0"/>
          </rPr>
          <t xml:space="preserve">Stratocumulus. Vis &lt;1m misty
</t>
        </r>
      </text>
    </comment>
    <comment ref="S330" authorId="0">
      <text>
        <r>
          <rPr>
            <sz val="9"/>
            <rFont val="Tahoma"/>
            <family val="0"/>
          </rPr>
          <t xml:space="preserve">rs
</t>
        </r>
      </text>
    </comment>
    <comment ref="D329" authorId="0">
      <text>
        <r>
          <rPr>
            <sz val="9"/>
            <rFont val="Tahoma"/>
            <family val="0"/>
          </rPr>
          <t xml:space="preserve">high to 18:00 7.4c
</t>
        </r>
      </text>
    </comment>
    <comment ref="J331" authorId="0">
      <text>
        <r>
          <rPr>
            <sz val="9"/>
            <rFont val="Tahoma"/>
            <family val="0"/>
          </rPr>
          <t xml:space="preserve">clear. Vis 3m
</t>
        </r>
      </text>
    </comment>
    <comment ref="S331" authorId="0">
      <text>
        <r>
          <rPr>
            <sz val="9"/>
            <rFont val="Tahoma"/>
            <family val="0"/>
          </rPr>
          <t xml:space="preserve">rs
</t>
        </r>
      </text>
    </comment>
    <comment ref="E332" authorId="0">
      <text>
        <r>
          <rPr>
            <sz val="9"/>
            <rFont val="Tahoma"/>
            <family val="0"/>
          </rPr>
          <t xml:space="preserve">night low 3.4c
</t>
        </r>
      </text>
    </comment>
    <comment ref="J332" authorId="0">
      <text>
        <r>
          <rPr>
            <sz val="9"/>
            <rFont val="Tahoma"/>
            <family val="0"/>
          </rPr>
          <t xml:space="preserve">Altocumulus. Vis 10 m
</t>
        </r>
      </text>
    </comment>
    <comment ref="S332" authorId="0">
      <text>
        <r>
          <rPr>
            <sz val="9"/>
            <rFont val="Tahoma"/>
            <family val="0"/>
          </rPr>
          <t xml:space="preserve">f
</t>
        </r>
      </text>
    </comment>
    <comment ref="E333" authorId="0">
      <text>
        <r>
          <rPr>
            <sz val="9"/>
            <rFont val="Tahoma"/>
            <family val="0"/>
          </rPr>
          <t xml:space="preserve">night low 9.9c
</t>
        </r>
      </text>
    </comment>
    <comment ref="J333" authorId="0">
      <text>
        <r>
          <rPr>
            <sz val="9"/>
            <rFont val="Tahoma"/>
            <family val="0"/>
          </rPr>
          <t xml:space="preserve">Stratocumulus. Vis &lt;1m
</t>
        </r>
      </text>
    </comment>
    <comment ref="S333" authorId="0">
      <text>
        <r>
          <rPr>
            <sz val="9"/>
            <rFont val="Tahoma"/>
            <family val="0"/>
          </rPr>
          <t xml:space="preserve">fs
</t>
        </r>
      </text>
    </comment>
    <comment ref="J334" authorId="0">
      <text>
        <r>
          <rPr>
            <sz val="9"/>
            <rFont val="Tahoma"/>
            <family val="0"/>
          </rPr>
          <t xml:space="preserve">Nimbostratus. Vis &lt;1m
</t>
        </r>
      </text>
    </comment>
    <comment ref="S334" authorId="0">
      <text>
        <r>
          <rPr>
            <sz val="9"/>
            <rFont val="Tahoma"/>
            <family val="0"/>
          </rPr>
          <t xml:space="preserve">f
</t>
        </r>
      </text>
    </comment>
    <comment ref="D334" authorId="0">
      <text>
        <r>
          <rPr>
            <sz val="9"/>
            <rFont val="Tahoma"/>
            <family val="0"/>
          </rPr>
          <t xml:space="preserve">high 6.8c to 18:00
</t>
        </r>
      </text>
    </comment>
    <comment ref="J335" authorId="0">
      <text>
        <r>
          <rPr>
            <sz val="9"/>
            <rFont val="Tahoma"/>
            <family val="0"/>
          </rPr>
          <t xml:space="preserve">Cirrocumulus, Nimbostratus. Vis 4-5 m
</t>
        </r>
      </text>
    </comment>
    <comment ref="S335" authorId="0">
      <text>
        <r>
          <rPr>
            <sz val="9"/>
            <rFont val="Tahoma"/>
            <family val="0"/>
          </rPr>
          <t xml:space="preserve">f
</t>
        </r>
      </text>
    </comment>
    <comment ref="J336" authorId="0">
      <text>
        <r>
          <rPr>
            <sz val="9"/>
            <rFont val="Tahoma"/>
            <family val="0"/>
          </rPr>
          <t xml:space="preserve">clear. Vis 6m
</t>
        </r>
      </text>
    </comment>
    <comment ref="S336" authorId="0">
      <text>
        <r>
          <rPr>
            <sz val="9"/>
            <rFont val="Tahoma"/>
            <family val="0"/>
          </rPr>
          <t xml:space="preserve">r
</t>
        </r>
      </text>
    </comment>
    <comment ref="J337" authorId="0">
      <text>
        <r>
          <rPr>
            <sz val="9"/>
            <rFont val="Tahoma"/>
            <family val="0"/>
          </rPr>
          <t xml:space="preserve">Cirrostratus, freezing, fog Stratus. Vis 200 yards
</t>
        </r>
      </text>
    </comment>
    <comment ref="P336" authorId="0">
      <text>
        <r>
          <rPr>
            <sz val="9"/>
            <rFont val="Tahoma"/>
            <family val="0"/>
          </rPr>
          <t xml:space="preserve">tr
</t>
        </r>
      </text>
    </comment>
    <comment ref="S337" authorId="0">
      <text>
        <r>
          <rPr>
            <sz val="9"/>
            <rFont val="Tahoma"/>
            <family val="0"/>
          </rPr>
          <t xml:space="preserve">fs
</t>
        </r>
      </text>
    </comment>
    <comment ref="D337" authorId="2">
      <text>
        <r>
          <rPr>
            <sz val="8"/>
            <rFont val="Tahoma"/>
            <family val="0"/>
          </rPr>
          <t xml:space="preserve">high to 18:00 GMT 5.9c
</t>
        </r>
      </text>
    </comment>
    <comment ref="S338" authorId="2">
      <text>
        <r>
          <rPr>
            <sz val="8"/>
            <rFont val="Tahoma"/>
            <family val="0"/>
          </rPr>
          <t xml:space="preserve">r
</t>
        </r>
      </text>
    </comment>
    <comment ref="J338" authorId="2">
      <text>
        <r>
          <rPr>
            <sz val="8"/>
            <rFont val="Tahoma"/>
            <family val="0"/>
          </rPr>
          <t xml:space="preserve">Stratocumulus, Cirrus. Vis 10m
</t>
        </r>
      </text>
    </comment>
    <comment ref="J339" authorId="2">
      <text>
        <r>
          <rPr>
            <sz val="8"/>
            <rFont val="Tahoma"/>
            <family val="0"/>
          </rPr>
          <t xml:space="preserve">Stratocumulus. Vis 3m
</t>
        </r>
      </text>
    </comment>
    <comment ref="S339" authorId="2">
      <text>
        <r>
          <rPr>
            <sz val="8"/>
            <rFont val="Tahoma"/>
            <family val="0"/>
          </rPr>
          <t xml:space="preserve">r
</t>
        </r>
      </text>
    </comment>
    <comment ref="E340" authorId="2">
      <text>
        <r>
          <rPr>
            <sz val="8"/>
            <rFont val="Tahoma"/>
            <family val="0"/>
          </rPr>
          <t xml:space="preserve">night low 6.4
</t>
        </r>
      </text>
    </comment>
    <comment ref="J340" authorId="2">
      <text>
        <r>
          <rPr>
            <sz val="8"/>
            <rFont val="Tahoma"/>
            <family val="0"/>
          </rPr>
          <t xml:space="preserve">Stratocumulus. Vis 7m
</t>
        </r>
      </text>
    </comment>
    <comment ref="S340" authorId="2">
      <text>
        <r>
          <rPr>
            <sz val="8"/>
            <rFont val="Tahoma"/>
            <family val="0"/>
          </rPr>
          <t xml:space="preserve">r
</t>
        </r>
      </text>
    </comment>
    <comment ref="J341" authorId="2">
      <text>
        <r>
          <rPr>
            <sz val="8"/>
            <rFont val="Tahoma"/>
            <family val="0"/>
          </rPr>
          <t xml:space="preserve">Stratocumulus. Vis 10m
</t>
        </r>
      </text>
    </comment>
    <comment ref="S341" authorId="2">
      <text>
        <r>
          <rPr>
            <sz val="8"/>
            <rFont val="Tahoma"/>
            <family val="0"/>
          </rPr>
          <t xml:space="preserve">rs
</t>
        </r>
      </text>
    </comment>
    <comment ref="J342" authorId="2">
      <text>
        <r>
          <rPr>
            <sz val="8"/>
            <rFont val="Tahoma"/>
            <family val="0"/>
          </rPr>
          <t xml:space="preserve">Cirrus / Cirrocumulus. 10m
</t>
        </r>
      </text>
    </comment>
    <comment ref="S342" authorId="2">
      <text>
        <r>
          <rPr>
            <sz val="8"/>
            <rFont val="Tahoma"/>
            <family val="0"/>
          </rPr>
          <t xml:space="preserve">fs
</t>
        </r>
      </text>
    </comment>
    <comment ref="J343" authorId="2">
      <text>
        <r>
          <rPr>
            <sz val="8"/>
            <rFont val="Tahoma"/>
            <family val="0"/>
          </rPr>
          <t xml:space="preserve">Stratocumulus. Vis 5m
</t>
        </r>
      </text>
    </comment>
    <comment ref="S343" authorId="2">
      <text>
        <r>
          <rPr>
            <sz val="8"/>
            <rFont val="Tahoma"/>
            <family val="0"/>
          </rPr>
          <t xml:space="preserve">rs
</t>
        </r>
      </text>
    </comment>
    <comment ref="D343" authorId="2">
      <text>
        <r>
          <rPr>
            <sz val="8"/>
            <rFont val="Tahoma"/>
            <family val="0"/>
          </rPr>
          <t xml:space="preserve">high to 18:00 1.6c.
</t>
        </r>
      </text>
    </comment>
    <comment ref="J344" authorId="2">
      <text>
        <r>
          <rPr>
            <sz val="8"/>
            <rFont val="Tahoma"/>
            <family val="0"/>
          </rPr>
          <t xml:space="preserve">Altostratus, Nimbostratus. (light rain) Vis 6m
</t>
        </r>
      </text>
    </comment>
    <comment ref="S344" authorId="2">
      <text>
        <r>
          <rPr>
            <sz val="8"/>
            <rFont val="Tahoma"/>
            <family val="0"/>
          </rPr>
          <t xml:space="preserve">r
</t>
        </r>
      </text>
    </comment>
    <comment ref="J345" authorId="2">
      <text>
        <r>
          <rPr>
            <sz val="8"/>
            <rFont val="Tahoma"/>
            <family val="0"/>
          </rPr>
          <t xml:space="preserve">Stratocumulus. Vis 5m
</t>
        </r>
      </text>
    </comment>
    <comment ref="P344" authorId="2">
      <text>
        <r>
          <rPr>
            <sz val="8"/>
            <rFont val="Tahoma"/>
            <family val="0"/>
          </rPr>
          <t xml:space="preserve">tr
</t>
        </r>
      </text>
    </comment>
    <comment ref="S345" authorId="2">
      <text>
        <r>
          <rPr>
            <sz val="8"/>
            <rFont val="Tahoma"/>
            <family val="0"/>
          </rPr>
          <t xml:space="preserve">rs
</t>
        </r>
      </text>
    </comment>
    <comment ref="E346" authorId="2">
      <text>
        <r>
          <rPr>
            <sz val="8"/>
            <rFont val="Tahoma"/>
            <family val="0"/>
          </rPr>
          <t xml:space="preserve">night low -0.8c.
</t>
        </r>
      </text>
    </comment>
    <comment ref="J346" authorId="2">
      <text>
        <r>
          <rPr>
            <sz val="8"/>
            <rFont val="Tahoma"/>
            <family val="0"/>
          </rPr>
          <t xml:space="preserve">Fog &lt;100 yds dawn. Stratocumulus, Cirrocumulus. Vis 3m
</t>
        </r>
      </text>
    </comment>
    <comment ref="D345" authorId="2">
      <text>
        <r>
          <rPr>
            <sz val="8"/>
            <rFont val="Tahoma"/>
            <family val="0"/>
          </rPr>
          <t xml:space="preserve">high to 18:00 GMT 1.8c.
</t>
        </r>
      </text>
    </comment>
    <comment ref="S346" authorId="2">
      <text>
        <r>
          <rPr>
            <sz val="8"/>
            <rFont val="Tahoma"/>
            <family val="0"/>
          </rPr>
          <t xml:space="preserve">fs
</t>
        </r>
      </text>
    </comment>
    <comment ref="J347" authorId="2">
      <text>
        <r>
          <rPr>
            <sz val="8"/>
            <rFont val="Tahoma"/>
            <family val="0"/>
          </rPr>
          <t xml:space="preserve">Nimbostratus. Vis 6m
</t>
        </r>
      </text>
    </comment>
    <comment ref="S347" authorId="2">
      <text>
        <r>
          <rPr>
            <sz val="8"/>
            <rFont val="Tahoma"/>
            <family val="0"/>
          </rPr>
          <t xml:space="preserve">fs
</t>
        </r>
      </text>
    </comment>
    <comment ref="P347" authorId="2">
      <text>
        <r>
          <rPr>
            <sz val="8"/>
            <rFont val="Tahoma"/>
            <family val="0"/>
          </rPr>
          <t xml:space="preserve">sleet showers am
</t>
        </r>
      </text>
    </comment>
    <comment ref="J348" authorId="2">
      <text>
        <r>
          <rPr>
            <sz val="8"/>
            <rFont val="Tahoma"/>
            <family val="0"/>
          </rPr>
          <t xml:space="preserve">vis 10 m
</t>
        </r>
      </text>
    </comment>
    <comment ref="S348" authorId="2">
      <text>
        <r>
          <rPr>
            <sz val="8"/>
            <rFont val="Tahoma"/>
            <family val="0"/>
          </rPr>
          <t xml:space="preserve">r
</t>
        </r>
      </text>
    </comment>
    <comment ref="J349" authorId="2">
      <text>
        <r>
          <rPr>
            <sz val="8"/>
            <rFont val="Tahoma"/>
            <family val="0"/>
          </rPr>
          <t xml:space="preserve">Altostratus. Vis 10m
</t>
        </r>
      </text>
    </comment>
    <comment ref="P348" authorId="2">
      <text>
        <r>
          <rPr>
            <sz val="8"/>
            <rFont val="Tahoma"/>
            <family val="0"/>
          </rPr>
          <t xml:space="preserve">tr
</t>
        </r>
      </text>
    </comment>
    <comment ref="S349" authorId="2">
      <text>
        <r>
          <rPr>
            <sz val="8"/>
            <rFont val="Tahoma"/>
            <family val="0"/>
          </rPr>
          <t xml:space="preserve">f
</t>
        </r>
      </text>
    </comment>
    <comment ref="D349" authorId="2">
      <text>
        <r>
          <rPr>
            <sz val="8"/>
            <rFont val="Tahoma"/>
            <family val="0"/>
          </rPr>
          <t xml:space="preserve">High to 18:00 GMT 2.6c.
</t>
        </r>
      </text>
    </comment>
    <comment ref="E350" authorId="2">
      <text>
        <r>
          <rPr>
            <sz val="8"/>
            <rFont val="Tahoma"/>
            <family val="0"/>
          </rPr>
          <t xml:space="preserve">Night low 2.6c.
</t>
        </r>
      </text>
    </comment>
    <comment ref="J350" authorId="2">
      <text>
        <r>
          <rPr>
            <sz val="8"/>
            <rFont val="Tahoma"/>
            <family val="0"/>
          </rPr>
          <t xml:space="preserve">Cirrus, Cs,Cirro c. Altostratus. Vis 10 m
</t>
        </r>
      </text>
    </comment>
    <comment ref="S350" authorId="2">
      <text>
        <r>
          <rPr>
            <sz val="8"/>
            <rFont val="Tahoma"/>
            <family val="0"/>
          </rPr>
          <t xml:space="preserve">r
</t>
        </r>
      </text>
    </comment>
    <comment ref="J351" authorId="2">
      <text>
        <r>
          <rPr>
            <sz val="8"/>
            <rFont val="Tahoma"/>
            <family val="0"/>
          </rPr>
          <t xml:space="preserve">Stratocumulus. Vis 4m
</t>
        </r>
      </text>
    </comment>
    <comment ref="S351" authorId="2">
      <text>
        <r>
          <rPr>
            <sz val="8"/>
            <rFont val="Tahoma"/>
            <family val="0"/>
          </rPr>
          <t xml:space="preserve">r
</t>
        </r>
      </text>
    </comment>
    <comment ref="D351" authorId="2">
      <text>
        <r>
          <rPr>
            <sz val="8"/>
            <rFont val="Tahoma"/>
            <family val="0"/>
          </rPr>
          <t xml:space="preserve">high to 18:00 5.9c.
</t>
        </r>
      </text>
    </comment>
    <comment ref="E352" authorId="2">
      <text>
        <r>
          <rPr>
            <sz val="8"/>
            <rFont val="Tahoma"/>
            <family val="0"/>
          </rPr>
          <t xml:space="preserve">overnight low 4.4c
</t>
        </r>
      </text>
    </comment>
    <comment ref="J352" authorId="2">
      <text>
        <r>
          <rPr>
            <sz val="8"/>
            <rFont val="Tahoma"/>
            <family val="0"/>
          </rPr>
          <t xml:space="preserve">Stratocumulus. Vis 10m
</t>
        </r>
      </text>
    </comment>
    <comment ref="P351" authorId="2">
      <text>
        <r>
          <rPr>
            <sz val="8"/>
            <rFont val="Tahoma"/>
            <family val="0"/>
          </rPr>
          <t xml:space="preserve">tr
</t>
        </r>
      </text>
    </comment>
    <comment ref="S352" authorId="2">
      <text>
        <r>
          <rPr>
            <sz val="8"/>
            <rFont val="Tahoma"/>
            <family val="0"/>
          </rPr>
          <t xml:space="preserve">f
</t>
        </r>
      </text>
    </comment>
    <comment ref="J353" authorId="2">
      <text>
        <r>
          <rPr>
            <sz val="8"/>
            <rFont val="Tahoma"/>
            <family val="0"/>
          </rPr>
          <t xml:space="preserve">VIS 7M
</t>
        </r>
      </text>
    </comment>
    <comment ref="S353" authorId="2">
      <text>
        <r>
          <rPr>
            <sz val="8"/>
            <rFont val="Tahoma"/>
            <family val="0"/>
          </rPr>
          <t xml:space="preserve">r
</t>
        </r>
      </text>
    </comment>
    <comment ref="J354" authorId="2">
      <text>
        <r>
          <rPr>
            <sz val="8"/>
            <rFont val="Tahoma"/>
            <family val="0"/>
          </rPr>
          <t xml:space="preserve">vis 1m mist. Freezing fog pm
</t>
        </r>
      </text>
    </comment>
    <comment ref="S354" authorId="2">
      <text>
        <r>
          <rPr>
            <sz val="8"/>
            <rFont val="Tahoma"/>
            <family val="0"/>
          </rPr>
          <t xml:space="preserve">rs
</t>
        </r>
      </text>
    </comment>
    <comment ref="E355" authorId="2">
      <text>
        <r>
          <rPr>
            <sz val="8"/>
            <rFont val="Tahoma"/>
            <family val="0"/>
          </rPr>
          <t xml:space="preserve">night low -2.9c
</t>
        </r>
      </text>
    </comment>
    <comment ref="J355" authorId="2">
      <text>
        <r>
          <rPr>
            <sz val="8"/>
            <rFont val="Tahoma"/>
            <family val="0"/>
          </rPr>
          <t xml:space="preserve">freezing fog &lt;100yds.
</t>
        </r>
      </text>
    </comment>
    <comment ref="S355" authorId="2">
      <text>
        <r>
          <rPr>
            <sz val="8"/>
            <rFont val="Tahoma"/>
            <family val="0"/>
          </rPr>
          <t xml:space="preserve">f
</t>
        </r>
      </text>
    </comment>
    <comment ref="P354" authorId="2">
      <text>
        <r>
          <rPr>
            <sz val="8"/>
            <rFont val="Tahoma"/>
            <family val="0"/>
          </rPr>
          <t xml:space="preserve">tr
</t>
        </r>
      </text>
    </comment>
    <comment ref="J356" authorId="2">
      <text>
        <r>
          <rPr>
            <sz val="8"/>
            <rFont val="Tahoma"/>
            <family val="0"/>
          </rPr>
          <t xml:space="preserve">Cirrus, Cirrocumulus, Stratocumulus. Vis 1 m Mist.
</t>
        </r>
      </text>
    </comment>
    <comment ref="S356" authorId="2">
      <text>
        <r>
          <rPr>
            <sz val="8"/>
            <rFont val="Tahoma"/>
            <family val="0"/>
          </rPr>
          <t xml:space="preserve">f
</t>
        </r>
      </text>
    </comment>
    <comment ref="D356" authorId="2">
      <text>
        <r>
          <rPr>
            <sz val="8"/>
            <rFont val="Tahoma"/>
            <family val="0"/>
          </rPr>
          <t xml:space="preserve">high -0.7c up to 18:00 GMT
</t>
        </r>
      </text>
    </comment>
    <comment ref="E357" authorId="2">
      <text>
        <r>
          <rPr>
            <sz val="8"/>
            <rFont val="Tahoma"/>
            <family val="0"/>
          </rPr>
          <t xml:space="preserve">low overnight -2.6c
</t>
        </r>
      </text>
    </comment>
    <comment ref="J357" authorId="2">
      <text>
        <r>
          <rPr>
            <sz val="8"/>
            <rFont val="Tahoma"/>
            <family val="0"/>
          </rPr>
          <t xml:space="preserve">Stratus. Vis &lt;500 yds fog 
</t>
        </r>
      </text>
    </comment>
    <comment ref="S357" authorId="2">
      <text>
        <r>
          <rPr>
            <sz val="8"/>
            <rFont val="Tahoma"/>
            <family val="0"/>
          </rPr>
          <t xml:space="preserve">f
</t>
        </r>
      </text>
    </comment>
    <comment ref="E358" authorId="2">
      <text>
        <r>
          <rPr>
            <sz val="8"/>
            <rFont val="Tahoma"/>
            <family val="0"/>
          </rPr>
          <t xml:space="preserve">night low 5.4c
</t>
        </r>
      </text>
    </comment>
    <comment ref="S358" authorId="2">
      <text>
        <r>
          <rPr>
            <sz val="8"/>
            <rFont val="Tahoma"/>
            <family val="0"/>
          </rPr>
          <t xml:space="preserve">r
</t>
        </r>
      </text>
    </comment>
    <comment ref="J358" authorId="2">
      <text>
        <r>
          <rPr>
            <sz val="8"/>
            <rFont val="Tahoma"/>
            <family val="0"/>
          </rPr>
          <t xml:space="preserve">Stratocumulus, Cirrocumulus vis 10m
</t>
        </r>
      </text>
    </comment>
    <comment ref="J359" authorId="2">
      <text>
        <r>
          <rPr>
            <sz val="8"/>
            <rFont val="Tahoma"/>
            <family val="0"/>
          </rPr>
          <t xml:space="preserve">Cirrostratus, Cirrocumulus. Vis 1m mist.
</t>
        </r>
      </text>
    </comment>
    <comment ref="S359" authorId="2">
      <text>
        <r>
          <rPr>
            <sz val="8"/>
            <rFont val="Tahoma"/>
            <family val="0"/>
          </rPr>
          <t xml:space="preserve">r
</t>
        </r>
      </text>
    </comment>
    <comment ref="J360" authorId="2">
      <text>
        <r>
          <rPr>
            <sz val="8"/>
            <rFont val="Tahoma"/>
            <family val="0"/>
          </rPr>
          <t xml:space="preserve">Stratocumulus, Cirrus. Vis 7-8 m
</t>
        </r>
      </text>
    </comment>
    <comment ref="S360" authorId="2">
      <text>
        <r>
          <rPr>
            <sz val="8"/>
            <rFont val="Tahoma"/>
            <family val="0"/>
          </rPr>
          <t xml:space="preserve">rs
</t>
        </r>
      </text>
    </comment>
    <comment ref="E361" authorId="2">
      <text>
        <r>
          <rPr>
            <sz val="8"/>
            <rFont val="Tahoma"/>
            <family val="0"/>
          </rPr>
          <t xml:space="preserve">night low 4.3
</t>
        </r>
      </text>
    </comment>
    <comment ref="J361" authorId="2">
      <text>
        <r>
          <rPr>
            <sz val="8"/>
            <rFont val="Tahoma"/>
            <family val="0"/>
          </rPr>
          <t xml:space="preserve">Stratocumulus, vis 3-4 miles.
</t>
        </r>
      </text>
    </comment>
    <comment ref="S361" authorId="2">
      <text>
        <r>
          <rPr>
            <sz val="8"/>
            <rFont val="Tahoma"/>
            <family val="0"/>
          </rPr>
          <t xml:space="preserve">r
</t>
        </r>
      </text>
    </comment>
    <comment ref="J362" authorId="2">
      <text>
        <r>
          <rPr>
            <sz val="8"/>
            <rFont val="Tahoma"/>
            <family val="0"/>
          </rPr>
          <t xml:space="preserve">Stratocumulus. Vis 3m
</t>
        </r>
      </text>
    </comment>
    <comment ref="S362" authorId="2">
      <text>
        <r>
          <rPr>
            <sz val="8"/>
            <rFont val="Tahoma"/>
            <family val="0"/>
          </rPr>
          <t xml:space="preserve">f
</t>
        </r>
      </text>
    </comment>
    <comment ref="E363" authorId="2">
      <text>
        <r>
          <rPr>
            <sz val="8"/>
            <rFont val="Tahoma"/>
            <family val="0"/>
          </rPr>
          <t xml:space="preserve">night low 5.4c
</t>
        </r>
      </text>
    </comment>
    <comment ref="J363" authorId="2">
      <text>
        <r>
          <rPr>
            <sz val="8"/>
            <rFont val="Tahoma"/>
            <family val="0"/>
          </rPr>
          <t>Nimbostratus. (light rain)
vis 4m</t>
        </r>
      </text>
    </comment>
    <comment ref="S363" authorId="2">
      <text>
        <r>
          <rPr>
            <sz val="8"/>
            <rFont val="Tahoma"/>
            <family val="0"/>
          </rPr>
          <t xml:space="preserve">f
</t>
        </r>
      </text>
    </comment>
    <comment ref="J364" authorId="2">
      <text>
        <r>
          <rPr>
            <sz val="8"/>
            <rFont val="Tahoma"/>
            <family val="0"/>
          </rPr>
          <t xml:space="preserve">Stratocumulus, vis 7-8m
</t>
        </r>
      </text>
    </comment>
    <comment ref="S364" authorId="2">
      <text>
        <r>
          <rPr>
            <sz val="8"/>
            <rFont val="Tahoma"/>
            <family val="0"/>
          </rPr>
          <t xml:space="preserve">r
</t>
        </r>
      </text>
    </comment>
    <comment ref="J365" authorId="2">
      <text>
        <r>
          <rPr>
            <sz val="8"/>
            <rFont val="Tahoma"/>
            <family val="0"/>
          </rPr>
          <t xml:space="preserve">Nimbostratus (light to moderate rain) vis 1m
</t>
        </r>
      </text>
    </comment>
    <comment ref="S365" authorId="2">
      <text>
        <r>
          <rPr>
            <sz val="8"/>
            <rFont val="Tahoma"/>
            <family val="0"/>
          </rPr>
          <t xml:space="preserve">f
</t>
        </r>
      </text>
    </comment>
    <comment ref="J366" authorId="2">
      <text>
        <r>
          <rPr>
            <sz val="8"/>
            <rFont val="Tahoma"/>
            <family val="0"/>
          </rPr>
          <t xml:space="preserve">Altocumulus, Altostratus, Stratus fractus, Cirrus. Vis 10m
</t>
        </r>
      </text>
    </comment>
    <comment ref="S366" authorId="2">
      <text>
        <r>
          <rPr>
            <sz val="8"/>
            <rFont val="Tahoma"/>
            <family val="0"/>
          </rPr>
          <t xml:space="preserve">r
</t>
        </r>
      </text>
    </comment>
    <comment ref="J367" authorId="2">
      <text>
        <r>
          <rPr>
            <sz val="8"/>
            <rFont val="Tahoma"/>
            <family val="0"/>
          </rPr>
          <t xml:space="preserve">Nimbostratus. Vis &lt;1 mile. mist
</t>
        </r>
      </text>
    </comment>
    <comment ref="S367" authorId="2">
      <text>
        <r>
          <rPr>
            <sz val="8"/>
            <rFont val="Tahoma"/>
            <family val="0"/>
          </rPr>
          <t xml:space="preserve">f
</t>
        </r>
      </text>
    </comment>
    <comment ref="J368" authorId="2">
      <text>
        <r>
          <rPr>
            <sz val="8"/>
            <rFont val="Tahoma"/>
            <family val="0"/>
          </rPr>
          <t xml:space="preserve">Altostratus, Stratus fractus. Vis 6m
</t>
        </r>
      </text>
    </comment>
    <comment ref="S368" authorId="2">
      <text>
        <r>
          <rPr>
            <sz val="8"/>
            <rFont val="Tahoma"/>
            <family val="0"/>
          </rPr>
          <t xml:space="preserve">f
</t>
        </r>
      </text>
    </comment>
    <comment ref="J369" authorId="2">
      <text>
        <r>
          <rPr>
            <sz val="8"/>
            <rFont val="Tahoma"/>
            <family val="0"/>
          </rPr>
          <t xml:space="preserve">Stratocumulus, Cirrus, Vis 10m
</t>
        </r>
      </text>
    </comment>
    <comment ref="S369" authorId="2">
      <text>
        <r>
          <rPr>
            <sz val="8"/>
            <rFont val="Tahoma"/>
            <family val="0"/>
          </rPr>
          <t xml:space="preserve">rs
</t>
        </r>
      </text>
    </comment>
    <comment ref="J370" authorId="2">
      <text>
        <r>
          <rPr>
            <sz val="8"/>
            <rFont val="Tahoma"/>
            <family val="0"/>
          </rPr>
          <t xml:space="preserve">Nimbostratus. Mod-heay rain. Vis &lt;1 mile.
</t>
        </r>
      </text>
    </comment>
    <comment ref="S370" authorId="2">
      <text>
        <r>
          <rPr>
            <sz val="8"/>
            <rFont val="Tahoma"/>
            <family val="0"/>
          </rPr>
          <t xml:space="preserve">fs
</t>
        </r>
      </text>
    </comment>
    <comment ref="D370" authorId="2">
      <text>
        <r>
          <rPr>
            <sz val="8"/>
            <rFont val="Tahoma"/>
            <family val="0"/>
          </rPr>
          <t xml:space="preserve">high 6.3 to 18:00 GMT
</t>
        </r>
      </text>
    </comment>
    <comment ref="J371" authorId="2">
      <text>
        <r>
          <rPr>
            <sz val="8"/>
            <rFont val="Tahoma"/>
            <family val="0"/>
          </rPr>
          <t xml:space="preserve">Stratus. Vis 5m
</t>
        </r>
      </text>
    </comment>
    <comment ref="S371" authorId="2">
      <text>
        <r>
          <rPr>
            <sz val="8"/>
            <rFont val="Tahoma"/>
            <family val="0"/>
          </rPr>
          <t xml:space="preserve">f
</t>
        </r>
      </text>
    </comment>
    <comment ref="J372" authorId="2">
      <text>
        <r>
          <rPr>
            <sz val="8"/>
            <rFont val="Tahoma"/>
            <family val="0"/>
          </rPr>
          <t xml:space="preserve">Nimbostratus. Light rain. Vis 3m
</t>
        </r>
      </text>
    </comment>
    <comment ref="S372" authorId="2">
      <text>
        <r>
          <rPr>
            <sz val="8"/>
            <rFont val="Tahoma"/>
            <family val="0"/>
          </rPr>
          <t xml:space="preserve">f
</t>
        </r>
      </text>
    </comment>
    <comment ref="E372" authorId="2">
      <text>
        <r>
          <rPr>
            <sz val="8"/>
            <rFont val="Tahoma"/>
            <family val="0"/>
          </rPr>
          <t xml:space="preserve">night low 10.1c
</t>
        </r>
      </text>
    </comment>
    <comment ref="J373" authorId="2">
      <text>
        <r>
          <rPr>
            <sz val="8"/>
            <rFont val="Tahoma"/>
            <family val="0"/>
          </rPr>
          <t xml:space="preserve">Stratocumulus. 10m
</t>
        </r>
      </text>
    </comment>
    <comment ref="S373" authorId="2">
      <text>
        <r>
          <rPr>
            <sz val="8"/>
            <rFont val="Tahoma"/>
            <family val="0"/>
          </rPr>
          <t xml:space="preserve">r
</t>
        </r>
      </text>
    </comment>
    <comment ref="D373" authorId="2">
      <text>
        <r>
          <rPr>
            <sz val="8"/>
            <rFont val="Tahoma"/>
            <family val="0"/>
          </rPr>
          <t xml:space="preserve">high to 18:00 GMT = 8.2c.
</t>
        </r>
      </text>
    </comment>
    <comment ref="J374" authorId="2">
      <text>
        <r>
          <rPr>
            <sz val="8"/>
            <rFont val="Tahoma"/>
            <family val="0"/>
          </rPr>
          <t xml:space="preserve">Stratus, Stratus fractus. Vis 10m
</t>
        </r>
      </text>
    </comment>
    <comment ref="S374" authorId="2">
      <text>
        <r>
          <rPr>
            <sz val="8"/>
            <rFont val="Tahoma"/>
            <family val="0"/>
          </rPr>
          <t xml:space="preserve">f
</t>
        </r>
      </text>
    </comment>
  </commentList>
</comments>
</file>

<file path=xl/comments11.xml><?xml version="1.0" encoding="utf-8"?>
<comments xmlns="http://schemas.openxmlformats.org/spreadsheetml/2006/main">
  <authors>
    <author>office</author>
    <author>Paul</author>
    <author>Paul med</author>
  </authors>
  <commentList>
    <comment ref="C34" authorId="0">
      <text>
        <r>
          <rPr>
            <sz val="8"/>
            <rFont val="Tahoma"/>
            <family val="0"/>
          </rPr>
          <t xml:space="preserve">night low 6.4
</t>
        </r>
      </text>
    </comment>
    <comment ref="B2" authorId="0">
      <text>
        <r>
          <rPr>
            <sz val="8"/>
            <rFont val="Tahoma"/>
            <family val="0"/>
          </rPr>
          <t xml:space="preserve">high to 18:00 GMT 1.8c.
</t>
        </r>
      </text>
    </comment>
    <comment ref="C3" authorId="0">
      <text>
        <r>
          <rPr>
            <sz val="8"/>
            <rFont val="Tahoma"/>
            <family val="0"/>
          </rPr>
          <t xml:space="preserve">night low -0.8c.
</t>
        </r>
      </text>
    </comment>
    <comment ref="B6" authorId="0">
      <text>
        <r>
          <rPr>
            <sz val="8"/>
            <rFont val="Tahoma"/>
            <family val="0"/>
          </rPr>
          <t xml:space="preserve">High to 18:00 GMT 2.6c.
</t>
        </r>
      </text>
    </comment>
    <comment ref="C7" authorId="0">
      <text>
        <r>
          <rPr>
            <sz val="8"/>
            <rFont val="Tahoma"/>
            <family val="0"/>
          </rPr>
          <t xml:space="preserve">Night low 2.6c.
</t>
        </r>
      </text>
    </comment>
    <comment ref="B8" authorId="0">
      <text>
        <r>
          <rPr>
            <sz val="8"/>
            <rFont val="Tahoma"/>
            <family val="0"/>
          </rPr>
          <t xml:space="preserve">high to 18:00 5.9c.
</t>
        </r>
      </text>
    </comment>
    <comment ref="C9" authorId="0">
      <text>
        <r>
          <rPr>
            <sz val="8"/>
            <rFont val="Tahoma"/>
            <family val="0"/>
          </rPr>
          <t xml:space="preserve">overnight low 4.4c
</t>
        </r>
      </text>
    </comment>
    <comment ref="C12" authorId="0">
      <text>
        <r>
          <rPr>
            <sz val="8"/>
            <rFont val="Tahoma"/>
            <family val="0"/>
          </rPr>
          <t xml:space="preserve">night low -2.9c
</t>
        </r>
      </text>
    </comment>
    <comment ref="B13" authorId="0">
      <text>
        <r>
          <rPr>
            <sz val="8"/>
            <rFont val="Tahoma"/>
            <family val="0"/>
          </rPr>
          <t xml:space="preserve">high -0.7c up to 18:00 GMT
</t>
        </r>
      </text>
    </comment>
    <comment ref="C14" authorId="0">
      <text>
        <r>
          <rPr>
            <sz val="8"/>
            <rFont val="Tahoma"/>
            <family val="0"/>
          </rPr>
          <t xml:space="preserve">low overnight -2.6c
</t>
        </r>
      </text>
    </comment>
    <comment ref="C15" authorId="0">
      <text>
        <r>
          <rPr>
            <sz val="8"/>
            <rFont val="Tahoma"/>
            <family val="0"/>
          </rPr>
          <t xml:space="preserve">night low 5.4c
</t>
        </r>
      </text>
    </comment>
    <comment ref="C18" authorId="0">
      <text>
        <r>
          <rPr>
            <sz val="8"/>
            <rFont val="Tahoma"/>
            <family val="0"/>
          </rPr>
          <t xml:space="preserve">night low 4.3
</t>
        </r>
      </text>
    </comment>
    <comment ref="C20" authorId="0">
      <text>
        <r>
          <rPr>
            <sz val="8"/>
            <rFont val="Tahoma"/>
            <family val="0"/>
          </rPr>
          <t xml:space="preserve">night low 5.4c
</t>
        </r>
      </text>
    </comment>
    <comment ref="B27" authorId="0">
      <text>
        <r>
          <rPr>
            <sz val="8"/>
            <rFont val="Tahoma"/>
            <family val="0"/>
          </rPr>
          <t xml:space="preserve">high 6.3 to 18:00 GMT
</t>
        </r>
      </text>
    </comment>
    <comment ref="C29" authorId="0">
      <text>
        <r>
          <rPr>
            <sz val="8"/>
            <rFont val="Tahoma"/>
            <family val="0"/>
          </rPr>
          <t xml:space="preserve">night low 10.1c
</t>
        </r>
      </text>
    </comment>
    <comment ref="B30" authorId="0">
      <text>
        <r>
          <rPr>
            <sz val="8"/>
            <rFont val="Tahoma"/>
            <family val="0"/>
          </rPr>
          <t xml:space="preserve">high to 18:00 GMT = 8.2c.
</t>
        </r>
      </text>
    </comment>
    <comment ref="F2" authorId="1">
      <text>
        <r>
          <rPr>
            <sz val="9"/>
            <rFont val="Tahoma"/>
            <family val="0"/>
          </rPr>
          <t xml:space="preserve">max to 18:00 GMT 6.1
</t>
        </r>
      </text>
    </comment>
    <comment ref="G3" authorId="1">
      <text>
        <r>
          <rPr>
            <sz val="9"/>
            <rFont val="Tahoma"/>
            <family val="0"/>
          </rPr>
          <t xml:space="preserve">low overnight 3.0c
</t>
        </r>
      </text>
    </comment>
    <comment ref="F4" authorId="1">
      <text>
        <r>
          <rPr>
            <sz val="9"/>
            <rFont val="Tahoma"/>
            <family val="0"/>
          </rPr>
          <t xml:space="preserve">Max to 18:00 = 8.6c
</t>
        </r>
      </text>
    </comment>
    <comment ref="G5" authorId="1">
      <text>
        <r>
          <rPr>
            <sz val="9"/>
            <rFont val="Tahoma"/>
            <family val="0"/>
          </rPr>
          <t xml:space="preserve">low overnight 6.0c
</t>
        </r>
      </text>
    </comment>
    <comment ref="F6" authorId="1">
      <text>
        <r>
          <rPr>
            <sz val="9"/>
            <rFont val="Tahoma"/>
            <family val="0"/>
          </rPr>
          <t xml:space="preserve">max to 18:00 GMT = 7.9c.
</t>
        </r>
      </text>
    </comment>
    <comment ref="G7" authorId="1">
      <text>
        <r>
          <rPr>
            <sz val="9"/>
            <rFont val="Tahoma"/>
            <family val="0"/>
          </rPr>
          <t xml:space="preserve">low 0vernight 7.8c.
</t>
        </r>
      </text>
    </comment>
    <comment ref="G11" authorId="1">
      <text>
        <r>
          <rPr>
            <sz val="9"/>
            <rFont val="Tahoma"/>
            <family val="0"/>
          </rPr>
          <t xml:space="preserve">night low 8.7c
</t>
        </r>
      </text>
    </comment>
    <comment ref="G12" authorId="1">
      <text>
        <r>
          <rPr>
            <sz val="9"/>
            <rFont val="Tahoma"/>
            <family val="0"/>
          </rPr>
          <t xml:space="preserve">night low 9.1
</t>
        </r>
      </text>
    </comment>
    <comment ref="G15" authorId="1">
      <text>
        <r>
          <rPr>
            <sz val="9"/>
            <rFont val="Tahoma"/>
            <family val="0"/>
          </rPr>
          <t xml:space="preserve">night low -2.2
</t>
        </r>
      </text>
    </comment>
    <comment ref="F17" authorId="1">
      <text>
        <r>
          <rPr>
            <sz val="9"/>
            <rFont val="Tahoma"/>
            <family val="0"/>
          </rPr>
          <t xml:space="preserve">max to 18:00 GMT 2.6c
</t>
        </r>
      </text>
    </comment>
    <comment ref="G18" authorId="1">
      <text>
        <r>
          <rPr>
            <sz val="9"/>
            <rFont val="Tahoma"/>
            <family val="0"/>
          </rPr>
          <t xml:space="preserve">Night low = -1.4c
</t>
        </r>
      </text>
    </comment>
    <comment ref="F20" authorId="1">
      <text>
        <r>
          <rPr>
            <sz val="9"/>
            <rFont val="Tahoma"/>
            <family val="0"/>
          </rPr>
          <t xml:space="preserve">Max to 18:00 gmt 8.2c
</t>
        </r>
      </text>
    </comment>
    <comment ref="G21" authorId="1">
      <text>
        <r>
          <rPr>
            <sz val="9"/>
            <rFont val="Tahoma"/>
            <family val="0"/>
          </rPr>
          <t xml:space="preserve">night low 6.0c
</t>
        </r>
      </text>
    </comment>
    <comment ref="G25" authorId="1">
      <text>
        <r>
          <rPr>
            <sz val="9"/>
            <rFont val="Tahoma"/>
            <family val="0"/>
          </rPr>
          <t xml:space="preserve">night low = 8.5c
</t>
        </r>
      </text>
    </comment>
    <comment ref="G31" authorId="1">
      <text>
        <r>
          <rPr>
            <sz val="9"/>
            <rFont val="Tahoma"/>
            <family val="0"/>
          </rPr>
          <t xml:space="preserve">night low -0.5c
</t>
        </r>
      </text>
    </comment>
    <comment ref="F35" authorId="1">
      <text>
        <r>
          <rPr>
            <sz val="9"/>
            <rFont val="Tahoma"/>
            <family val="0"/>
          </rPr>
          <t xml:space="preserve">maximum temperature to 18:00 GMT = -0.1c
</t>
        </r>
      </text>
    </comment>
    <comment ref="G36" authorId="1">
      <text>
        <r>
          <rPr>
            <sz val="9"/>
            <rFont val="Tahoma"/>
            <family val="0"/>
          </rPr>
          <t xml:space="preserve">night low -4.2c.
</t>
        </r>
      </text>
    </comment>
    <comment ref="G37" authorId="1">
      <text>
        <r>
          <rPr>
            <sz val="9"/>
            <rFont val="Tahoma"/>
            <family val="0"/>
          </rPr>
          <t xml:space="preserve">night low 1.2c
</t>
        </r>
      </text>
    </comment>
    <comment ref="G40" authorId="1">
      <text>
        <r>
          <rPr>
            <sz val="9"/>
            <rFont val="Tahoma"/>
            <family val="0"/>
          </rPr>
          <t xml:space="preserve">night low -1.8c
</t>
        </r>
      </text>
    </comment>
    <comment ref="G41" authorId="1">
      <text>
        <r>
          <rPr>
            <sz val="9"/>
            <rFont val="Tahoma"/>
            <family val="0"/>
          </rPr>
          <t xml:space="preserve">night low -0.4c
</t>
        </r>
      </text>
    </comment>
    <comment ref="F42" authorId="1">
      <text>
        <r>
          <rPr>
            <sz val="9"/>
            <rFont val="Tahoma"/>
            <family val="0"/>
          </rPr>
          <t xml:space="preserve">1.5c to 18:00 GMT
</t>
        </r>
      </text>
    </comment>
    <comment ref="G43" authorId="1">
      <text>
        <r>
          <rPr>
            <sz val="9"/>
            <rFont val="Tahoma"/>
            <family val="0"/>
          </rPr>
          <t xml:space="preserve">night low -2.6c
</t>
        </r>
      </text>
    </comment>
    <comment ref="G45" authorId="1">
      <text>
        <r>
          <rPr>
            <sz val="9"/>
            <rFont val="Tahoma"/>
            <family val="0"/>
          </rPr>
          <t xml:space="preserve">night low 3.1c
</t>
        </r>
      </text>
    </comment>
    <comment ref="G46" authorId="1">
      <text>
        <r>
          <rPr>
            <sz val="9"/>
            <rFont val="Tahoma"/>
            <family val="0"/>
          </rPr>
          <t xml:space="preserve">night low 5.9c.
</t>
        </r>
      </text>
    </comment>
    <comment ref="G48" authorId="1">
      <text>
        <r>
          <rPr>
            <sz val="9"/>
            <rFont val="Tahoma"/>
            <family val="0"/>
          </rPr>
          <t xml:space="preserve">night low 6.7c
</t>
        </r>
      </text>
    </comment>
    <comment ref="G52" authorId="1">
      <text>
        <r>
          <rPr>
            <sz val="9"/>
            <rFont val="Tahoma"/>
            <family val="0"/>
          </rPr>
          <t xml:space="preserve">night low 6.0c.
</t>
        </r>
      </text>
    </comment>
    <comment ref="F53" authorId="1">
      <text>
        <r>
          <rPr>
            <sz val="9"/>
            <rFont val="Tahoma"/>
            <family val="0"/>
          </rPr>
          <t xml:space="preserve">max to 18:00hrs = 10.2c
</t>
        </r>
      </text>
    </comment>
    <comment ref="G53" authorId="1">
      <text>
        <r>
          <rPr>
            <sz val="9"/>
            <rFont val="Tahoma"/>
            <family val="0"/>
          </rPr>
          <t xml:space="preserve">7.7c night low
</t>
        </r>
      </text>
    </comment>
    <comment ref="G54" authorId="1">
      <text>
        <r>
          <rPr>
            <sz val="9"/>
            <rFont val="Tahoma"/>
            <family val="0"/>
          </rPr>
          <t xml:space="preserve">night low 10.2c
</t>
        </r>
      </text>
    </comment>
    <comment ref="G58" authorId="1">
      <text>
        <r>
          <rPr>
            <sz val="9"/>
            <rFont val="Tahoma"/>
            <family val="0"/>
          </rPr>
          <t xml:space="preserve">night low 5.9c
</t>
        </r>
      </text>
    </comment>
    <comment ref="G59" authorId="1">
      <text>
        <r>
          <rPr>
            <sz val="9"/>
            <rFont val="Tahoma"/>
            <family val="0"/>
          </rPr>
          <t xml:space="preserve">night low 10.1c
</t>
        </r>
      </text>
    </comment>
    <comment ref="G63" authorId="1">
      <text>
        <r>
          <rPr>
            <sz val="9"/>
            <rFont val="Tahoma"/>
            <family val="0"/>
          </rPr>
          <t xml:space="preserve">Night low 5.6c
</t>
        </r>
      </text>
    </comment>
    <comment ref="G67" authorId="1">
      <text>
        <r>
          <rPr>
            <sz val="9"/>
            <rFont val="Tahoma"/>
            <family val="0"/>
          </rPr>
          <t xml:space="preserve">night low 6.1c.
</t>
        </r>
      </text>
    </comment>
    <comment ref="G69" authorId="1">
      <text>
        <r>
          <rPr>
            <sz val="9"/>
            <rFont val="Tahoma"/>
            <family val="0"/>
          </rPr>
          <t xml:space="preserve">night low 6.5c.
</t>
        </r>
      </text>
    </comment>
    <comment ref="G76" authorId="1">
      <text>
        <r>
          <rPr>
            <sz val="9"/>
            <rFont val="Tahoma"/>
            <family val="0"/>
          </rPr>
          <t xml:space="preserve">night low 7.2c.
</t>
        </r>
      </text>
    </comment>
    <comment ref="G83" authorId="1">
      <text>
        <r>
          <rPr>
            <sz val="9"/>
            <rFont val="Tahoma"/>
            <family val="0"/>
          </rPr>
          <t xml:space="preserve">night low 6.6c
</t>
        </r>
      </text>
    </comment>
    <comment ref="F95" authorId="1">
      <text>
        <r>
          <rPr>
            <sz val="9"/>
            <rFont val="Tahoma"/>
            <family val="0"/>
          </rPr>
          <t xml:space="preserve">max 3.6c to 18:00 hrs
</t>
        </r>
      </text>
    </comment>
    <comment ref="G96" authorId="1">
      <text>
        <r>
          <rPr>
            <sz val="9"/>
            <rFont val="Tahoma"/>
            <family val="0"/>
          </rPr>
          <t xml:space="preserve">night low = 2.9c.
</t>
        </r>
      </text>
    </comment>
    <comment ref="G98" authorId="1">
      <text>
        <r>
          <rPr>
            <sz val="9"/>
            <rFont val="Tahoma"/>
            <family val="0"/>
          </rPr>
          <t xml:space="preserve">night low 7.0
</t>
        </r>
      </text>
    </comment>
    <comment ref="G117" authorId="1">
      <text>
        <r>
          <rPr>
            <sz val="9"/>
            <rFont val="Tahoma"/>
            <family val="0"/>
          </rPr>
          <t xml:space="preserve">night low 8.1
</t>
        </r>
      </text>
    </comment>
    <comment ref="F120" authorId="1">
      <text>
        <r>
          <rPr>
            <sz val="9"/>
            <rFont val="Tahoma"/>
            <family val="0"/>
          </rPr>
          <t xml:space="preserve">max 6.5c to 18:00hrs
</t>
        </r>
      </text>
    </comment>
    <comment ref="G121" authorId="1">
      <text>
        <r>
          <rPr>
            <sz val="9"/>
            <rFont val="Tahoma"/>
            <family val="0"/>
          </rPr>
          <t xml:space="preserve">night low 6.5c
</t>
        </r>
      </text>
    </comment>
    <comment ref="F122" authorId="1">
      <text>
        <r>
          <rPr>
            <sz val="9"/>
            <rFont val="Tahoma"/>
            <family val="0"/>
          </rPr>
          <t xml:space="preserve">max temp to 18:00hrs 9.8c.
</t>
        </r>
      </text>
    </comment>
    <comment ref="F128" authorId="2">
      <text>
        <r>
          <rPr>
            <sz val="9"/>
            <rFont val="Tahoma"/>
            <family val="0"/>
          </rPr>
          <t xml:space="preserve">max temp to 18:00 GMT 11.3c.
</t>
        </r>
      </text>
    </comment>
    <comment ref="F130" authorId="2">
      <text>
        <r>
          <rPr>
            <sz val="9"/>
            <rFont val="Tahoma"/>
            <family val="0"/>
          </rPr>
          <t xml:space="preserve">max to 18:00MT 14.3c
</t>
        </r>
      </text>
    </comment>
    <comment ref="G131" authorId="2">
      <text>
        <r>
          <rPr>
            <sz val="9"/>
            <rFont val="Tahoma"/>
            <family val="0"/>
          </rPr>
          <t xml:space="preserve">overnight low 13.5c
</t>
        </r>
      </text>
    </comment>
    <comment ref="F155" authorId="2">
      <text>
        <r>
          <rPr>
            <sz val="9"/>
            <rFont val="Tahoma"/>
            <family val="0"/>
          </rPr>
          <t xml:space="preserve">max 10.6c to 18:00
</t>
        </r>
      </text>
    </comment>
    <comment ref="F157" authorId="2">
      <text>
        <r>
          <rPr>
            <sz val="9"/>
            <rFont val="Tahoma"/>
            <family val="0"/>
          </rPr>
          <t xml:space="preserve">Max to 18:00GMT 14.8c.
</t>
        </r>
      </text>
    </comment>
    <comment ref="F161" authorId="1">
      <text>
        <r>
          <rPr>
            <sz val="9"/>
            <rFont val="Tahoma"/>
            <family val="0"/>
          </rPr>
          <t xml:space="preserve">max to 18:00 14.2c
</t>
        </r>
      </text>
    </comment>
    <comment ref="F174" authorId="1">
      <text>
        <r>
          <rPr>
            <sz val="9"/>
            <rFont val="Tahoma"/>
            <family val="0"/>
          </rPr>
          <t xml:space="preserve">max to 18:00 gmt = 14.8c
</t>
        </r>
      </text>
    </comment>
    <comment ref="G214" authorId="1">
      <text>
        <r>
          <rPr>
            <sz val="9"/>
            <rFont val="Tahoma"/>
            <family val="0"/>
          </rPr>
          <t xml:space="preserve">night low 14.8c.
</t>
        </r>
      </text>
    </comment>
    <comment ref="G245" authorId="1">
      <text>
        <r>
          <rPr>
            <sz val="9"/>
            <rFont val="Tahoma"/>
            <family val="0"/>
          </rPr>
          <t xml:space="preserve">night low 12.4c
</t>
        </r>
      </text>
    </comment>
    <comment ref="G258" authorId="1">
      <text>
        <r>
          <rPr>
            <sz val="9"/>
            <rFont val="Tahoma"/>
            <family val="0"/>
          </rPr>
          <t xml:space="preserve">night low 13.0c
</t>
        </r>
      </text>
    </comment>
    <comment ref="G268" authorId="1">
      <text>
        <r>
          <rPr>
            <sz val="9"/>
            <rFont val="Tahoma"/>
            <family val="0"/>
          </rPr>
          <t xml:space="preserve">ovenight low 9c. Min reached 15:00GMT yesterday.
</t>
        </r>
      </text>
    </comment>
    <comment ref="G279" authorId="1">
      <text>
        <r>
          <rPr>
            <sz val="9"/>
            <rFont val="Tahoma"/>
            <family val="0"/>
          </rPr>
          <t xml:space="preserve">night low = 9c.
</t>
        </r>
      </text>
    </comment>
    <comment ref="G290" authorId="1">
      <text>
        <r>
          <rPr>
            <sz val="9"/>
            <rFont val="Tahoma"/>
            <family val="0"/>
          </rPr>
          <t xml:space="preserve">night low 8.1c
</t>
        </r>
      </text>
    </comment>
    <comment ref="G296" authorId="1">
      <text>
        <r>
          <rPr>
            <sz val="9"/>
            <rFont val="Tahoma"/>
            <family val="0"/>
          </rPr>
          <t xml:space="preserve">night low 9.9c.
</t>
        </r>
      </text>
    </comment>
    <comment ref="G305" authorId="1">
      <text>
        <r>
          <rPr>
            <sz val="9"/>
            <rFont val="Tahoma"/>
            <family val="0"/>
          </rPr>
          <t xml:space="preserve">night low 6.7c
</t>
        </r>
      </text>
    </comment>
    <comment ref="G312" authorId="1">
      <text>
        <r>
          <rPr>
            <sz val="9"/>
            <rFont val="Tahoma"/>
            <family val="0"/>
          </rPr>
          <t xml:space="preserve">night low 4.9
</t>
        </r>
      </text>
    </comment>
    <comment ref="G313" authorId="1">
      <text>
        <r>
          <rPr>
            <sz val="9"/>
            <rFont val="Tahoma"/>
            <family val="0"/>
          </rPr>
          <t xml:space="preserve">night low 8.4c
</t>
        </r>
      </text>
    </comment>
    <comment ref="G317" authorId="1">
      <text>
        <r>
          <rPr>
            <sz val="9"/>
            <rFont val="Tahoma"/>
            <family val="0"/>
          </rPr>
          <t xml:space="preserve">night low 3.6c
</t>
        </r>
      </text>
    </comment>
    <comment ref="G318" authorId="1">
      <text>
        <r>
          <rPr>
            <sz val="9"/>
            <rFont val="Tahoma"/>
            <family val="0"/>
          </rPr>
          <t xml:space="preserve">night low 9.7c
</t>
        </r>
      </text>
    </comment>
    <comment ref="F321" authorId="1">
      <text>
        <r>
          <rPr>
            <sz val="9"/>
            <rFont val="Tahoma"/>
            <family val="0"/>
          </rPr>
          <t xml:space="preserve">high to 18:00 7.4c
</t>
        </r>
      </text>
    </comment>
    <comment ref="G322" authorId="1">
      <text>
        <r>
          <rPr>
            <sz val="9"/>
            <rFont val="Tahoma"/>
            <family val="0"/>
          </rPr>
          <t xml:space="preserve">night low 7.0c
</t>
        </r>
      </text>
    </comment>
    <comment ref="G324" authorId="1">
      <text>
        <r>
          <rPr>
            <sz val="9"/>
            <rFont val="Tahoma"/>
            <family val="0"/>
          </rPr>
          <t xml:space="preserve">night low 3.4c
</t>
        </r>
      </text>
    </comment>
    <comment ref="G325" authorId="1">
      <text>
        <r>
          <rPr>
            <sz val="9"/>
            <rFont val="Tahoma"/>
            <family val="0"/>
          </rPr>
          <t xml:space="preserve">night low 9.9c
</t>
        </r>
      </text>
    </comment>
    <comment ref="F326" authorId="1">
      <text>
        <r>
          <rPr>
            <sz val="9"/>
            <rFont val="Tahoma"/>
            <family val="0"/>
          </rPr>
          <t xml:space="preserve">high 6.8c to 18:00
</t>
        </r>
      </text>
    </comment>
    <comment ref="F329" authorId="0">
      <text>
        <r>
          <rPr>
            <sz val="8"/>
            <rFont val="Tahoma"/>
            <family val="0"/>
          </rPr>
          <t xml:space="preserve">high to 18:00 GMT 5.9c
</t>
        </r>
      </text>
    </comment>
    <comment ref="G332" authorId="0">
      <text>
        <r>
          <rPr>
            <sz val="8"/>
            <rFont val="Tahoma"/>
            <family val="0"/>
          </rPr>
          <t xml:space="preserve">night low 6.4
</t>
        </r>
      </text>
    </comment>
    <comment ref="F335" authorId="0">
      <text>
        <r>
          <rPr>
            <sz val="8"/>
            <rFont val="Tahoma"/>
            <family val="0"/>
          </rPr>
          <t xml:space="preserve">high to 18:00 1.6c.
</t>
        </r>
      </text>
    </comment>
    <comment ref="F337" authorId="0">
      <text>
        <r>
          <rPr>
            <sz val="8"/>
            <rFont val="Tahoma"/>
            <family val="0"/>
          </rPr>
          <t xml:space="preserve">high to 18:00 GMT 1.8c.
</t>
        </r>
      </text>
    </comment>
    <comment ref="G338" authorId="0">
      <text>
        <r>
          <rPr>
            <sz val="8"/>
            <rFont val="Tahoma"/>
            <family val="0"/>
          </rPr>
          <t xml:space="preserve">night low -0.8c.
</t>
        </r>
      </text>
    </comment>
    <comment ref="F341" authorId="0">
      <text>
        <r>
          <rPr>
            <sz val="8"/>
            <rFont val="Tahoma"/>
            <family val="0"/>
          </rPr>
          <t xml:space="preserve">High to 18:00 GMT 2.6c.
</t>
        </r>
      </text>
    </comment>
    <comment ref="G342" authorId="0">
      <text>
        <r>
          <rPr>
            <sz val="8"/>
            <rFont val="Tahoma"/>
            <family val="0"/>
          </rPr>
          <t xml:space="preserve">Night low 2.6c.
</t>
        </r>
      </text>
    </comment>
    <comment ref="F343" authorId="0">
      <text>
        <r>
          <rPr>
            <sz val="8"/>
            <rFont val="Tahoma"/>
            <family val="0"/>
          </rPr>
          <t xml:space="preserve">high to 18:00 5.9c.
</t>
        </r>
      </text>
    </comment>
    <comment ref="G344" authorId="0">
      <text>
        <r>
          <rPr>
            <sz val="8"/>
            <rFont val="Tahoma"/>
            <family val="0"/>
          </rPr>
          <t xml:space="preserve">overnight low 4.4c
</t>
        </r>
      </text>
    </comment>
    <comment ref="G347" authorId="0">
      <text>
        <r>
          <rPr>
            <sz val="8"/>
            <rFont val="Tahoma"/>
            <family val="0"/>
          </rPr>
          <t xml:space="preserve">night low -2.9c
</t>
        </r>
      </text>
    </comment>
    <comment ref="F348" authorId="0">
      <text>
        <r>
          <rPr>
            <sz val="8"/>
            <rFont val="Tahoma"/>
            <family val="0"/>
          </rPr>
          <t xml:space="preserve">high -0.7c up to 18:00 GMT
</t>
        </r>
      </text>
    </comment>
    <comment ref="G349" authorId="0">
      <text>
        <r>
          <rPr>
            <sz val="8"/>
            <rFont val="Tahoma"/>
            <family val="0"/>
          </rPr>
          <t xml:space="preserve">low overnight -2.6c
</t>
        </r>
      </text>
    </comment>
    <comment ref="G350" authorId="0">
      <text>
        <r>
          <rPr>
            <sz val="8"/>
            <rFont val="Tahoma"/>
            <family val="0"/>
          </rPr>
          <t xml:space="preserve">night low 5.4c
</t>
        </r>
      </text>
    </comment>
    <comment ref="G353" authorId="0">
      <text>
        <r>
          <rPr>
            <sz val="8"/>
            <rFont val="Tahoma"/>
            <family val="0"/>
          </rPr>
          <t xml:space="preserve">night low 4.3
</t>
        </r>
      </text>
    </comment>
    <comment ref="G355" authorId="0">
      <text>
        <r>
          <rPr>
            <sz val="8"/>
            <rFont val="Tahoma"/>
            <family val="0"/>
          </rPr>
          <t xml:space="preserve">night low 5.4c
</t>
        </r>
      </text>
    </comment>
    <comment ref="F362" authorId="0">
      <text>
        <r>
          <rPr>
            <sz val="8"/>
            <rFont val="Tahoma"/>
            <family val="0"/>
          </rPr>
          <t xml:space="preserve">high 6.3 to 18:00 GMT
</t>
        </r>
      </text>
    </comment>
    <comment ref="G364" authorId="0">
      <text>
        <r>
          <rPr>
            <sz val="8"/>
            <rFont val="Tahoma"/>
            <family val="0"/>
          </rPr>
          <t xml:space="preserve">night low 10.1c
</t>
        </r>
      </text>
    </comment>
    <comment ref="F365" authorId="0">
      <text>
        <r>
          <rPr>
            <sz val="8"/>
            <rFont val="Tahoma"/>
            <family val="0"/>
          </rPr>
          <t xml:space="preserve">high to 18:00 GMT = 8.2c.
</t>
        </r>
      </text>
    </comment>
  </commentList>
</comments>
</file>

<file path=xl/sharedStrings.xml><?xml version="1.0" encoding="utf-8"?>
<sst xmlns="http://schemas.openxmlformats.org/spreadsheetml/2006/main" count="1730" uniqueCount="520">
  <si>
    <t>Mostly cloudy overnight with the odd spot of rain around dawn. The morning saw further spots of light rain until around 08:00 GMT when broken cloud arrived from the south allowing a few sunny spells up to observation. There were further sunny spells through the morning and in to the early part of the afternoon. By mid afternoon thunderstorms moved up from the south, crossing the area and the tail ends at this station. There was some moderate rain here for a short time through the afternoon and again some heaver bursts in to the early evening.</t>
  </si>
  <si>
    <t>Very severe frost overnight, even with a force 3 SW breeze at times, low –8.9c with wind chill at times below –13c,  –11.2c on the grass. At observation, severe frost, bright, high cloud advancing rapidly from the west. The morning stayed dry and overcast. The afternoon saw light snow commencing around 14:00GMT. The snow became moderate by mid afternoon and in to the evening with light drifting. Top temperature to 18:00 GMT –0.1c, falling to –1.4c in the snow.</t>
  </si>
  <si>
    <t>Clear spells developed after a light shower before midnight. The day dawned clear. Sunny spells to observation, though a sheet of Stratocumulus is rapidly spreading in from the NW. Bright and sunny spells continued through the day, feeling cool in a fresh westerly wind</t>
  </si>
  <si>
    <t>Staying clear overnight, continuing breezy from the NNE. The morning has been very clear and dry with wall to wall sunshine. Another mainly sunny and warm day followed with only the odd cumulus humilis cloud forming and dissolving. The evening continued fine and warm.</t>
  </si>
  <si>
    <t>Dry and mostly clear overnight. The morning has been sunny so far, feeling warm. The day continued fine with good sunny spells, though the sun became hazy at times. Breezy by afternoon, though still feeling very warm.</t>
  </si>
  <si>
    <t>Cloudy with light rain and drizzle at times overnight, turning very mild too with the temperature rising, currently 12.0c which is the 24 hour maximum. The day continued overcast and dull with intermittent light to moderate rain. Very mild.</t>
  </si>
  <si>
    <t>Variable cloud overnight and dry. Enough wind to prevent the temperature from falling below 3.2c with –0.5c on the grass, so a slight ground frost detected. At observation, bright and dry. The day saw sunny spells and a few light scattered showers in the area. The evening turned clear with ground frost setting in by mid evening.</t>
  </si>
  <si>
    <t>Cloudy and dry overnight and no change so far this morning. The morning continued cloudy, though by early afternoon the cloud began to thin and break, good sunny spells developed and the temperature climbed rapidly to 19.2c by tea time.</t>
  </si>
  <si>
    <t>Cloudy and warm overnight with some intermittent light rain. The day dawned cloudy and damp. The morning so far has seen a few moderate spots of rain and the odd brighter spell, very humid and damp. The morning and early afternoon remained mainly overcast with intermittent light rain. By mid afternoon broken cloud arrived and allowed for some sunny spells, turning very warm.</t>
  </si>
  <si>
    <t xml:space="preserve">Interesting to note how wet this year is, this station has already exceeded the whole of last years rainfall, current total is 518.5mm. The total for 2011 was 508.6mm
Clear spells for a time last night, though clouding over after midnight. The day dawned overcast with light rain. At observation, no change, expect for the odd brighter patch. Overcast conditions persisted with outbreaks of light to moderate rain. The rain, moderate at times continued well in to the night.
</t>
  </si>
  <si>
    <t>Warm and humid over night with further light rain and drizzle. The morning so far has been wet and overcast with intermittent light rain and drizzle. Staying cloudy, humid, and very damp with intermittent light rain and drizzle through the morning. The early afternoon saw brighter skies with sunny spells, but showers quickly developed. The showers continued well in to the night with a couple being moderate.</t>
  </si>
  <si>
    <t>Hadley CET</t>
  </si>
  <si>
    <t>Philip Eden CET after Gordon Manley</t>
  </si>
  <si>
    <t>Difference from CET average (Philip Eden</t>
  </si>
  <si>
    <t>Clear spells gave way to cloud advancing from the NW after midnight with the frost lifting. The day dawned cloudy with a few spots of light rain, though soon stopped. The morning to observations has been cloudy with a few brighter patches. A few bright and sunny spells developed before thicker cloud reached the area around noon. Light Rain set in around 14:00 GMT and continued intermittently through the afternoon. The evening was cloudy with further intermittent light rain.</t>
  </si>
  <si>
    <t>Variable cloud through the night with good clear spells developing around dawn. Mist over the near by fields briefly. The morning so far has seen good spells of sunshine. There were further sunny spells though cloud increased through the day, so by the end of the afternoon it had turned overcast, windy. Light to moderate rain set in around 19:00 GMT.</t>
  </si>
  <si>
    <t xml:space="preserve">Clear until just after midnight, turning cloudy through the early hours, though staying dry. The morning so far has been cloudy with light rain commencing around 08:00 GMT. There was further intermittent light rain through the morning and it remained cool. The afternoon dried out, but was mainly cloudy, though with the odd brief bright and sunny spell. </t>
  </si>
  <si>
    <t>Clear spells last night gave way to cloudy conditions from the south-west after midnight. Cloudy with a few bright spells to observation, just the odd spot of rain. The remained cloudy. Though just the odd spot of rain in the wind. The evening saw a spell of mainly light, though continuous rain, and continued in to the early hours.</t>
  </si>
  <si>
    <t>Clear spells overnight, mainly dry. The morning to observation has been dry with sunny spells. The day saw more sunny spells, though the sun became hazy and watery during the afternoon as high and mid level cloud increased to almost overcast by the end of the afternoon. The evening saw light rain spread from the SW.</t>
  </si>
  <si>
    <t>After a very warm day for march yesterday, top temperature 20.8c, the warmest  since local records began in 1994, a cool and clear night followed, low 0.6c with –4.5c on the grass. Clear and sunny again this morning, warming rapidly. Another day of record breaking warmth followed, top temperature 21.5c in wall to wall sunshine.</t>
  </si>
  <si>
    <t>Variable cloud overnight, though dry. The morning to observation has seen a good deal of cloud blowing in on the fresh  to strong westerly wind, though there have been some bright and sunny spells too. A mainly cloudy day followed with a couple of light to moderate showers. Feeling cool in the blustery westerly wind with the temperature between 13c and 14c for the most part, though during a spell of sunshine around lunch time the temperature briefly hit 17.5c, before falling sharply in a shower to 12c. The evening saw a spell of more continuous light rain.</t>
  </si>
  <si>
    <t>Clear and cold overnight with the first air frost of the season, low –0.6c with –3.5c on the grass. Shallow freezing fog forming before dawn, visibility less 100 yds. The fog lifted quickly after sunrise, sunny and cold so far this morning. The continued with sunny spells, though large amounts of cloud built at times with the odd light shower scattered around, again only a few spots were noted at this station.</t>
  </si>
  <si>
    <t>Dry with variable amounts of cloud overnight, staying mild. Cloudy and dry to observation, breezy. A few brief sunny spells developed through the day, but on the whole it remained cloudy. The evening saw a short spell of rain moderate spread in from the west, with clear spells following.</t>
  </si>
  <si>
    <t>Cloudy overnight, with the temperature not falling below 3.6c. Mostly cloudy and dry through the morning to observation, though the cloud is beginning to thin and break now. There were a few sunny spells through the day, but large amounts of cloud continually drifted down from the NW, Feeling cool in the moderate wind.</t>
  </si>
  <si>
    <t>Clear overnight with a widespread slight frost, the temperature was up and down by one or two degrees as the wind mixed the air. Low –1.2c with –4.5c on the grass. The morning to observation has been cold and frosty with shallow mist and fog patches on the near by fields. A sunny day followed, feeling chilly though, top temperature 5.2c.Ground frost quickly returned around dusk.</t>
  </si>
  <si>
    <t>Rain cleared for a time last evening, but further cloud and just light rain and drizzle spread to the area through the night. Very mild with the 24 hour maximum temperature of 10.8c being reached through the early hours. At observation, mainly cloudy, light rain, drizzle. Another mainly cloudy day with showers in the area, but only light at this station. There were some brief sunny spells also. Very windy at times with a westerly gust to 53.4mph near lunchtime.</t>
  </si>
  <si>
    <t>Variable cloud overnight with a few showers blowing in from the west. The temperature was up and down throughout the night, low was 2.1c with –2.0c on the grass. At observation, broken cloud, ground frost. Sunny spells through the day. The early evening saw a few light showers.</t>
  </si>
  <si>
    <t>Variable cloud overnight with the temperature falling to 2.6c in clearer spells, low on the grass –0.9c so a slight ground frost detected. The morning to observation has been bright with sunny spells. There were further sunny spells through the day, but also a good deal of cloud at times with sharp showers accompanied by small hail. This station again missed the heavy showers with only a few spots of light rain detected.. Feeling chilly in the moderate NE wind. Turning clear by early evening with ground frost well before midnight.</t>
  </si>
  <si>
    <t>Cloudy with some light to moderate rain overnight and through the early hours. The day dawned dull and damp with showery moderate rain. At observation, overcast and damp, showers in the vicinity. Brighter conditions arrived soon after the observation and the rest of the day was breezy with sunny spells and a few showers, occasionally moderate. The late afternoon saw the cloud clearing away to allow a fine evening.</t>
  </si>
  <si>
    <t>Clear spells developed overnight with the temperature falling to 1.6c and –2.8c 0n the grass, so a ground frost detected. Thick formed around 04:00 GMT. At observations,  fog clearing. A sunny day followed after the fog cleared, turning rather warm and pleasant, with just a light and variable wind. Top temperature 15.0c.</t>
  </si>
  <si>
    <t>It has been mostly cloudy and damp overnight with a little light rain. The morning to observation has been cloudy with the odd spit of light rain. Cloudy through the morning and in to the early afternoon with the odd spot of rain. From mid afternoon there was more broken cloud and a few sunny spells. The evening saw more overcast conditions return with some slight rain and drizzle.</t>
  </si>
  <si>
    <t>Dry overnight with varying cloud amounts. The day dawned cloudy, though with bright and sunny spells developing, by observation it was warm and sunny. A mainly sunny day followed with only small amount of cumulus, though there was much thin high cloud at times, but this didn’t reduce the sun by too much, feeling very warm by afternoon. The evening continued fine and warm.</t>
  </si>
  <si>
    <t>Turning cloudy from the south-west overnight. Rain, moderate at times through the early hours. The dawned overcast with spells of moderate rain. A clearance spread from the SW around 07:00 GMT with a few bright and sunny spells developing. There were further sunny spells through the morning, there were also a couple of short moderate to heavy showers with very gusty winds around lunch time. The afternoon saw continued sunny spells. The evening saw another batch of moderate showers spread in from the SW.</t>
  </si>
  <si>
    <t>Another night of light to moderate rain, though not anywhere near as wet as Saturday night and Sunday morning. The morning to observation has been overcast and damp underfoot. North-east wind increasing. Remaining mostly overcast and dull with the afternoon seeing a light shower. Feeling chilly in the fresh NE wind.</t>
  </si>
  <si>
    <t>Another cloud night, though with only a few spots of rain. The morning so far has been dull and overcast with light drizzle. The temperature has been falling slowly this morning and has just reached the minimum for the 24 hour period, 13.2c.A mostly cloudy day followed with the odd spot of rain from time to time, there was also a few brighter spells and a couple of brief sunny spells and the temperature climbed to 16.4c.</t>
  </si>
  <si>
    <t>Overcast and wet overnight with drizzle and light rain. The day dawned overcast and misty with drizzle and light rain. At observation, no change. The light rain continued and turned moderate towards lunchtime and continued for much of the afternoon. Around teatime the rain stopped and a few cloud breaks appeared.</t>
  </si>
  <si>
    <t xml:space="preserve">Clear spells to begin with last night, though cloud and a south-westerly breeze picked up after midnight. After a cloudy start, sunny spells developed, though cumulus clouds building quickly by observation. Showers developed through the morning and in to the afternoon, moderate at times. Sunny spells continued between. </t>
  </si>
  <si>
    <t>The showers eventually cleared away after midnight, though it remained cloudy. The day dawned damp and overcast. The morning to observation has seen bright and sunny spells developing. The day managed to keep dry with some good sunny spells, turning warm by afternoon. The evening saw showers move in to the area with some heavy to the north of this area, though this station only saw a short light one.</t>
  </si>
  <si>
    <t xml:space="preserve">Clear and cold overnight with a moderate to severe frost, low –4.3c with –8.3c on the grass. Clear and frosty to observation. The morning saw good sunny spells. The early afternoon saw freezing fog and low cloud drifting in from the south. Frost persisted. </t>
  </si>
  <si>
    <t>Variable cloud overnight, low 2.0c with –1.6c on the grass, this makes the 9th ground frost this season. Cloudy to start this morning, though turning bright and sunny by observation. Sunny spells through the morning though with a good deal of cloud at times. The afternoon saw the cloud become sufficiently thick enough to produce prolonged light to moderate showers. These continued in to the early evening.</t>
  </si>
  <si>
    <t>Variable cloud overnight, dry. The day dawned mostly cloudy, though with breaks developing through the morning allowing some bright and sunny spells. The day remained dry with sunny spells, especially through the afternoon when there was almost unbroken sunshine. Breezy by mid afternoon. The evening was fine, warm and clear.</t>
  </si>
  <si>
    <t>Cloudy and mild overnight with a little light rain before midnight and again before dawn. The morning so far has been dull and misty with drizzle and light rain. The remained cloudy, dull and damp with intermittent slight drizzle.</t>
  </si>
  <si>
    <t>Mostly cloudy overnight, turning mild. At observation, mild and breezy, damp underfoot. Showers in the vicinity. Windy, mild and overcast with slight rain and drizzle at times. The early evening saw a period of moderate to heavy rain, this eventually cleared away after midnight.</t>
  </si>
  <si>
    <t>Frost lifted before midnight as cloud and a freshening south westerly wind brought milder air and a little light rain. At observation, overcast, mild and damp. (Ground still hard from frost.) The day continued mild damp and overcast with the odd spit of drizzle, only brief bright spells.</t>
  </si>
  <si>
    <t>Clear spells overnight with shallow fog patches forming towards dawn. Visibility at times down to around 100 yards until about 08:00 GMT when the fog thinned under the suns warmth. At observation, bright with hazy sunshine. The day remained fine with a good deal of hazy sunshine, turning very warm by afternoon.</t>
  </si>
  <si>
    <t>W</t>
  </si>
  <si>
    <t>NW</t>
  </si>
  <si>
    <t>Wind Force at OT</t>
  </si>
  <si>
    <t>Min Temp c</t>
  </si>
  <si>
    <t xml:space="preserve">Very mild cloudy and dry overnight and to observation. A mainly cloudy and dry day followed with just bright spells. The evening saw more broken cloud.
</t>
  </si>
  <si>
    <t>The rain gradually died out last evening and the rest of the night was overcast and dry. The morning so far has been overcast and dry. Bright spells and watery sunny spells developing now at the observation. thicker cloud quickly returned and the day stayed overcast, dry and rather dull. Feeling cold again, especially in the fresh NE wind.</t>
  </si>
  <si>
    <t xml:space="preserve">Clear spells developed overnight allowing another widespread severe frost. Low –5.0c with 
–10.0c on the grass. At observation, very frosty, turning partly cloudy. Despite good sunny spells through the day the temperature only managed a high of –0.7c to 18:00 GMT. Persistent frost. Cloud increased from the south-east around dusk preventing the temperature falling away as previous nights.
</t>
  </si>
  <si>
    <t>Cloud cleared enough overnight to allow the temperature to fall to 0.0c with –3.6c on the grass, so a widespread ground frost. Low cloud formed over the area around 05:00 GMT and the frost lifted. This morning has been mostly cloudy, though bright spells are now developing at the observation. A mostly cloudy day with bright and brief sunny spells followed with showers developing throughout the area, this station stayed dry.</t>
  </si>
  <si>
    <t>Daily Weather data for Stanton Station: SOUTH DERBYSHIRE (near Burton upon Trent.)  Lat. 52°46'N Long. 1°36'W  Ht. 74m A.M.S.L.Grid Ref: SK 26500</t>
  </si>
  <si>
    <t>Cloudy overnight with rain light to moderate rain spreading from the east through the early hours. A cloudy start with intermittent light rain. At observation, moderate rain. Feeling chilly in the fresh NE wind. The day remained overcast and chilly with intermittent mainly light rain. The early evening stayed cloudy though the light rain died out. Top temperature to 18:00 GMT, 9.8c.</t>
  </si>
  <si>
    <t>Clear spells overnight with a continued force 3 westerly wind. Bright and sunny spells to observation, cloud building, showers in the vicinity, just very light at this location. The continued with bright and sunny spells, also a few sharp showers, briefly heavy here. Feeling cool in the fresh west wind.</t>
  </si>
  <si>
    <t>CET Averages for the reference period 1971-2000 (Hadley Centre / Met Office)</t>
  </si>
  <si>
    <t>CET From 1900 to Present. (Met Office Hadley)</t>
  </si>
  <si>
    <t>Stanton 2009</t>
  </si>
  <si>
    <t xml:space="preserve"> &lt;             Stevenson     Screen.     Readings  at 09:00 GMT                       &gt;</t>
  </si>
  <si>
    <t>Total air frosts</t>
  </si>
  <si>
    <t>Ice days</t>
  </si>
  <si>
    <t>Annual mean</t>
  </si>
  <si>
    <t>edry</t>
  </si>
  <si>
    <t>ewet</t>
  </si>
  <si>
    <t>VP</t>
  </si>
  <si>
    <t>DP</t>
  </si>
  <si>
    <t>Clear and chilly overnight with a widespread ground frost, low 0.5c with –2.9c on the grass. A sheet of Stratocumulus spread in from the west around 05:00 GMT and the frost lifted. After a cloudy start, bright and sunny spells developed towards observation, though with more cumulus clouds bubbling up. There were further sunny spells but clouds continued to build through out the morning with showers breaking out. By afternoon there were heavy showers with hail and thunder in the area, though this station only saw moderate showers and  a little small hail they passed by. Feeling distinctly chilly in the moderate NW wind, especially near showers.</t>
  </si>
  <si>
    <t>4'5</t>
  </si>
  <si>
    <t xml:space="preserve">Clear skies for a time last night, chilly and close to a ground frost, cloud began to increase around 21:00 GMT and the temperature recovered. Light to moderate rain arrived through the early hours. Turning windy. Bright and breezy for the rest of the day, milder than of late.
</t>
  </si>
  <si>
    <t>Clear at times, though a couple of showers overnight produced a little sleet and hail. There was also a continuous fresh, at times strong north-westerly wind which prevented the temperature from falling to low, still a frost though, low -0.4c with –3.3c on the grass. At observation, clear and sunny, frost, icy patches with traces of hail and graupel pellets. The day stayed fine and dry with good sunny spells. Top temperature 6.0c. clear at first through the evening with a widespread frost developing.</t>
  </si>
  <si>
    <t>Clear spells overnight. The day dawned bright with sunny spells, turning cloudy from the west through the morning towards observation. A cloudy and early afternoon followed, even quite dull at times with a little drizzle. From mid afternoon a clearance spread from the west allowing sunny spells, feeling warm, but a distinctly fresher feel arrived with the brighter weather.</t>
  </si>
  <si>
    <t>Breezy, though staying warm overnight, partly cloudy. The morning so far has been cloudy, there was a short shower around 08:00 GMT, at observation, overcast, breezy. The remained overcast, quite dull at times and with intermittent light rain. Feeling warm.</t>
  </si>
  <si>
    <t>Variable cloud and breezy overnight, dry. The morning to observation has been dry and bright with sunny spells, breezy. There were further sunny spells, though enough cloud by early afternoon to produce a few short light showers for a time, breezy. The early evening was bright with hazy sunny spells.</t>
  </si>
  <si>
    <t>1971-2000 CET Average (Hadley)</t>
  </si>
  <si>
    <t>Mostly cloudy overnight and mild. At observation, mostly cloudy, dry. The day continued mostly cloudy, though there were a few bright spells before lunch. The afternoon became rather dull, but stayed dry, very mild.</t>
  </si>
  <si>
    <t>Cloudy and warm overnight, low 15.6c. mainly cloudy to observation with the odd spot of rain and a few brighter spells, feeling warm and humid. There were further bright and sunny spells through the day but also large amounts of cloud with showers breaking out, by mid afternoon these became heavy with thunder. The showers cleared by early evening.</t>
  </si>
  <si>
    <t>Cloudy overnight with outbreaks of light rain. The morning has seen further light rain, though this died out towards the observation. A few brighter patches developing. Showers developed throughout the area, only light in this location. Bright spells were short lived.</t>
  </si>
  <si>
    <t>Dry with some clear spells overnight, though high and medium level cloud moved in to the area before dawn making for an overcast start. At observation, overcast, dry. The morning and afternoon remained overcast. By early evening a few cloud breaks arrived from the south allowing a few sunny spells, but was soon followed by a heavy thunderstorm which produced some torrential downpours locally and at this station. The showers cleared away by around 19:30 GMT.</t>
  </si>
  <si>
    <t>Clear overnight with a widespread slight to moderate frost, low –2.3c with –5.5c on the grass. Clear and sunny from the word go with the frost slowly clearing. A dry and sunny day followed with just a light to moderate WNE wind. Top temperature 13.7c. The evening stayed clear with ground frost after midnight.</t>
  </si>
  <si>
    <t>Oct</t>
  </si>
  <si>
    <t>mean max</t>
  </si>
  <si>
    <t>mean min</t>
  </si>
  <si>
    <t>mean</t>
  </si>
  <si>
    <t>monthly rain</t>
  </si>
  <si>
    <t>Jan</t>
  </si>
  <si>
    <t>Variable cloud through the night, dry. A cloudy start to the morning, intermittent light rain  commenced around 06:00 GMT. At observation, overcast, intermittent, mainly light rain. There was further intermittent light rain through the morning. By early afternoon a few bright and brief sunny spells developed, though there were large amounts of cloud for the most part, especially by the end of the afternoon when it turned quite dark, though no rainfall was noted here.</t>
  </si>
  <si>
    <t>Clear overnight with a widespread slight frost, low –1.1c with –4.4 on the grass. At observation, frosty, freezing fog, visibility around 200 yards. Cirrostratus layer visible directly overhead. Staying cloudy through the morning though dry, the cloud thickened through the afternoon with outbreaks of light rain arriving by 14:30 GMT. The rain continued in to the evening turning moderate to heavy.</t>
  </si>
  <si>
    <t>Windy, and very mild indeed overnight, dry with the temperature rising to 11.4c. Light rain commenced around 08:30 GMT. The rain turned moderate through the morning with a brief heavy downpour around 10:00 GMT. The day remained cloudy with further light to moderate rain at times. The early evening saw a clearance arrive from the SW with the odd light shower following.</t>
  </si>
  <si>
    <t>Cloudy overnight with a spell of light rain spreading from the west through the early hours. The day dawned overcast and damp with intermittent drizzle. At observation, light drizzle. Continuous light to moderate rain set-in shortly after observation, which continued through to late afternoon when it became lighter and intermittent.</t>
  </si>
  <si>
    <t>Clear spells overnight, enough of a southerly breeze to prevent the temperature from falling below 2.6c and –0.5c on the grass. Sunny spells to observation. The day remained dry with sunny spells with a brisk SW wind. The evening quickly turned chilly under a clear sky.</t>
  </si>
  <si>
    <t>Severe frost overnight, low –5.0c with –7.5c on the grass. The temperature began to recover a little after 06:00 GMT as high cloud advanced in to the area from the west. At observation, cold and frosty, hazy sunshine. There were bright spells through the day, though with a good deal of high cloud which masked the sun for the most part. Clear spells by the end of the afternoon allowed for a little late sunshine. Frost set in quickly after dusk. Top temperature 2.6c to 18:00 GMT.</t>
  </si>
  <si>
    <t>Variable cloud overnight, turning misty towards dawn. The day dawned partly cloudy with bright spells. The morning so far has been bright with sunny spells, breezy, just with the odd spot of rain, feeling warm, hazy. Through the morning there were further hazy spells of sunshine, but with a good deal of mid level cloud which produced a few spots of rain from time to time. The afternoon was mostly cloudy and saw a couple of brief moderate to heavy showers.</t>
  </si>
  <si>
    <t>Variable cloud overnight with a short light shower passing through around dawn. The morning has been cloudy to observation with just a couple of brief light showers, cloud breaks are visible and spreading this way from the north. A mostly cloudy and early afternoon followed with just brief glimpses of the sun. From mid afternoon more sunny spells developed, though with a good deal of cloud at times. The evening quickly turned chilly under a clearing sky.</t>
  </si>
  <si>
    <t xml:space="preserve">Monday 30th January 2012:
Variable cloud overnight with a widespread slight frost, low –1.0c with –1.0c on the grass.
Today's readings for the 24 hrs up to 09:00 GMT:
8 Oktas: Stratocumulus.
Visibility:  &lt; 0.5 mile.
Temperature: -1.4°C  
Humidity: 98%
Dew point –1.7°C   
Wind Direction: Force 0 calm                  
Barometer 1032mb steady.
Maximum temperature to 18:00 GMT yesterday: 6.4°C
Minimum temperature overnight: -1.8°C
24-hour maximum = 6.4°C
24-hour minimum: -1.8°C 
Minimum temperature on grass: -5.5°C
Maximum wind gust: (last 24 hours) 7.9 mph E
Rainfall total: tr. mm 
Yesterday:
Variable high cloud overnight, thin enough for the temperature to fall to –1.8c with –5.5c on the grass. At observation, overcast, mist, frost. Staying cloudy all day, with a few wintry showers to the east of this station, rather cold, top temperature 2.6c.
</t>
  </si>
  <si>
    <t>ENE</t>
  </si>
  <si>
    <t>Variable cloud and mild with a fresh westerly breeze overnight. The morning to observation has seen a few brighter spells and a light shower with the temperature falling to the minimum for the 24 hour period. The day saw bright and sunny spells, though feeling cooler in the fresh west to north-west wind. The evening quickly turned chilly under a clear sky.</t>
  </si>
  <si>
    <t>Another penetrating frost overnight with overcast skies, so the temperature not as low as recently, low –1.8c, with –3.0c on the grass, though with wind chill feeling more like –6c at times. At observation, cloudy, frost, icy. Staying cloudy throughout with only brief bright spells when the temperature climbed to 1.9c. The were a few flakes of light snow during the mid afternoon period, light rain, ice pellets, followed by a little light snow set in by late afternoon and in to the early evening.</t>
  </si>
  <si>
    <t xml:space="preserve">Cloudy, mild, misty and damp overnight. Little change throughout the day, just a little light showery rain from time to time, feeling cooer as the NE wind increased to force 4 at times. </t>
  </si>
  <si>
    <t xml:space="preserve">Cloudy and mild overnight with a few spots of light rain. The morning so far has been mainly cloudy with drizzle and spits of light rain, showers in the vicinity. Another cloudy day followed with only the odd brighter spell when the temperature climbed to 13.0c briefly. There were also a few spots of drizzle in the moderate W wind. </t>
  </si>
  <si>
    <t>The rain yesterday continued through the night, eventually dieing out around 04:00 GMT. Very mild though, low just 13.5c. The day dawned cloudy, muggy and damp. At observation, overcast, dull and damp, feeling warm. The day remained overcast with only brief brightness, though feeling warm. Breezy. There was a short light shower around teatime followed by broken skies.</t>
  </si>
  <si>
    <t>Dry and clear overnight with a continued force 3 easterly breeze. Another morning with wall to wall sunshine, breezy, warm. The day stayed warm and sunny, though the easterly wind was fresh, gusting strong at times.</t>
  </si>
  <si>
    <t>Cloudy overnight with light to moderate rain. The day dawned overcast with light rain. Some brighter spells developing towards observation, showers in the vicinity. A relatively pleasant day followed with light winds and sunny spells, there were showers around though none fell in this location.</t>
  </si>
  <si>
    <t>Clear until around 03:00GMT with a ground frost, the temperature lifted later as low cloud and thick fog developed in the area. Vis &lt; 100 yds at times this morning. At observation, fog &lt; 150 yds. Patch of hazy blue sky visible directly overhead. The fog and low cloud eventually lifted around 10:30 GMT and the morning and early afternoon saw sunny spells. High cloud increased by mid afternoon hiding the sun. Feeling cool for October, despite the sunshine and lack of wind.</t>
  </si>
  <si>
    <t>Mostly cloudy through the night, dry. The morning to observation has been cloudy, light rain set in around 09:00 GMT. An overcast day followed with intermittent light rain. The evening saw a spell of more persistent rain. Very chilly for May, top temperature just 8.5c.</t>
  </si>
  <si>
    <t xml:space="preserve">Showery rain cleared around midnight and the sky cleared through the early hours to make for a fine and sunny start. Cloud increased through the morning to observation when there were just bright spells. The morning was cloudy, by early afternoon light showers broke out and continued until mid afternoon when a clearance arrived allowing sunny spells, very breezy. The evening turned cloudy once again. </t>
  </si>
  <si>
    <t>A few clear spells developed overnight, but freezing fog then quickly developed. Low –4.0c with – 7.9c on the grass, so a widespread moderate to severe frost. At observation, freezing fog, frost and ice. The day remained mainly cloudy with just bright spells, feeing colder, top temperature 2.1c. Moderate frost set in quickly under a clearing sky around dusk.</t>
  </si>
  <si>
    <t>Turning very mild once again overnight, also with a strong southerly wind. At observation, dry, overcast, very mild, windy. There were spells of intermittent light rain from around 11:00 GMT continuing through the afternoon. The evening saw more intermittent light rain, this cleared by around 19:30 GMT and was followed by clear spells.</t>
  </si>
  <si>
    <t>Mostly cloudy overnight with a short spell of moderate rain around midnight. The day dawned damp underfoot and cloudy. Mostly cloudy with showers threatening to observation, though a few cloud breaks appearing during. The shower clouds receded shortly after observation and the rest day saw sunny spells, feeling pleasant out of the brisk west wind. Just after teatime showers clouds built once again producing a short heavy downpour here accompanied by small hail, there was also a very rapid drop in temperature from 14c to 8.5c in just a few minutes.</t>
  </si>
  <si>
    <t>Daily Rain mm</t>
  </si>
  <si>
    <t>Cloudy and very mild overnight, turning windy. At observation, overcast, light rain just commenced. There was further light showery rain after observation with some sharp showers locally. Brighter conditions arrived by the end of the morning, less mild by the end of the afternoon. Turning clear overnight with ground frost setting in by 21:00 GMT.</t>
  </si>
  <si>
    <t>SSW</t>
  </si>
  <si>
    <t>Strong north-easterly winds overnight with sub-zero wind chill. Rain reached this location around 05:00 GMT. The morning to observation has been overcast, windy, cold and raw, with continuous moderate rain. Moderate rain persisted all day accompanied by a cold north east wind which reached gale force at times, this producing sub-zero wind chill for much of the time. Actual temperature around 4.5c. The rain eventually cleared out around 20:00 GMT.</t>
  </si>
  <si>
    <t>Cloudy overnight with patchy light rain and drizzle. The day dawned overcast and damp. At observation, cloudy with a few brighter patches, damp. There were a few bright and hazy sunny spells through the morning for a short while, but cloud continued to thicken with the odd spot of rain around lunch time.. The afternoon saw further intermittent light rain which continued in to the evening.</t>
  </si>
  <si>
    <t>Cloudy conditions and a few spots of light rain gave way to more broken skies after midnight. The temperature fell quickly and there was a widespread ground frost and a touch of air frost well before dawn, low –0.1c with –2.0c on the grass. The day felt cold, especially in the moderate NE wind. There was a good deal of cloud with a few moderate showers around, though these were only light at this station. In the few bright spells that occurred the temperature briefly rose to 10.5c, but quickly fell again when the sun went in. The evening remained cloudy and dry.</t>
  </si>
  <si>
    <t>Clear with moderate to severe frost overnight, low –4.4c with –7.7c on the grass. A sunny day followed, feeling cold though, top temperature 4.4c with ground frost persisting in shaded areas throughout. A clear and frosty evening followed.</t>
  </si>
  <si>
    <t>Turning cloudy overnight with light rain, drizzle and fog, visibility down to around 400 yds at times. At observation, overcast damp and misty, mild. The morning saw a few spots of light rain and drizzle, misty, with fog over the hills. The early afternoon saw a clearance spread in to the area from the SW when there were a few sunny spells. Mild again.</t>
  </si>
  <si>
    <t>Showers cleared after midnight leaving variable cloud cover. The day dawned bright with sunny spells. A sheet of Stratus moved from the NW around 08:00 GMT, though tended to thin and break up a little towards the observation. A few sunny spells developed through the morning and in to the afternoon, cloud built enough to produce showers in the area, most were light in this location, but some a few miles to the south were heavy.</t>
  </si>
  <si>
    <t>Variable cloud overnight with a widespread slight frost, low –1.0c with –1.0c on the grass. At observation, mostly cloudy with bright spells, frosty. Sunny spells developed as the day progressed and it stayed dry. Feeling rather cold, top temperature 3.2c. The evening turned overcast with slight drizzle.</t>
  </si>
  <si>
    <t>Turning cloudy and rather foggy overnight, visibility &lt; 1000 yardss. Staying mild. The morning to observation has seen no change. The fog slowly thinned to mist by lunch time, the afternoon saw the low cloud burn off in sunny spells, though it stayed very hazy. Very mild.</t>
  </si>
  <si>
    <t>Cloudy, breezy and mild overnight with a few patches of light rain and drizzle through the early hours. At observation damp and mild, rather cloudy. The day stayed cloudy though there were a few brighter spells. Dry, very mild again, 11.8c.</t>
  </si>
  <si>
    <t>NNW</t>
  </si>
  <si>
    <t>Clear and frosty overnight, low –0.7c with –4.5c on the grass. Sunny and cold to observation with frost on the ground. Sunny spells continued through the morning and into the afternoon. Rather more cloudy by mid afternoon with a few showers breaking out locally, with just a few spots of rain at this location.</t>
  </si>
  <si>
    <t>Clear spells for a time last night before clouding over after midnight. This morning has been overcast with a few spots of rain. Continuous light Rain followed shortly after observation and continued through the morning and in to the fist half of the afternoon. The day ended dull, damp and mild.</t>
  </si>
  <si>
    <t>Clear spells at first last night gave way to cloudy conditions after midnight. Light rain spread in to the area from the southwest around 06:00 GMT. The rain turned moderate towards observation. The rain turned to sleet at times through the morning and in to the afternoon as the temperature fell to around 3c where it stayed for the most part. Feeling cold and raw as the wind picked up fresh to strong from the northwest. The afternoon saw a brief clearance, before sleet and hail showers broke out. The evening turned clear.</t>
  </si>
  <si>
    <t>Clear spells overnight, low 4.8c with 2.4c on the grass. Early fog patches cleared quickly after sunrise. The morning to observation has been bright with sunny spells. The day remained dry with sunny spells.</t>
  </si>
  <si>
    <t>Cloudy, mild and damp overnight. At observation, no change. The day remained mainly cloudy with only brief bright spells, dry, mild.</t>
  </si>
  <si>
    <t>Clear spells overnight, clouding increasing before dawn. Cloudy this morning with the odd spot of light rain, cloud breaks spreading from the west towards observation. The morning saw a few sunny spells before thick cloud blotted the sun out around lunchtime. A spell of light rain commenced by early afternoon, this cleared towards teatime from the north west, allowing further sunny spells to end the day.</t>
  </si>
  <si>
    <t xml:space="preserve">Turning mostly cloudy overnight, staying mild. The morning so far has been dry and overcast with just the odd bright spell. Again the day remained mostly cloudy (even with slight drizzle) and dull until mid afternoon when cloud breaks arrived and allowed sunny spells, quickly turning warm. </t>
  </si>
  <si>
    <t>Cloudy overnight with further showery light rain. Cloudy through to observation with a few spots of light rain. Windy. The day remained mostly overcast with showery rain, though much lighter today. Cool again, especially in the fresh at time strong southerly wind.</t>
  </si>
  <si>
    <t>130%</t>
  </si>
  <si>
    <t>Moderate rain last evening cleared around 00:30 GMT. After a cloudy and damp and mild start, clearer and cooler conditions moved in from the west around 08:30 GMT. A bright and breezy day followed, with the odd light shower around, feeling cool in the fresh westerly wind.</t>
  </si>
  <si>
    <t>Clear spells gave way to overcast conditions overnight. Staying mild. At observation, overcast, intermittent slight drizzle. The morning remained cloudy and misty. The afternoon saw brighter spells and a few brief sunny spells. Mild, though less so than yesterday.</t>
  </si>
  <si>
    <t>Variable cloud overnight. The day dawned overcast with low cloud, lowering enough to produce thick fog here (vis  &lt;100yds) before 06:00 GMT. The fog lifted back in to low cloud around 08:00 GMT, which soon began to thin and break allowing sunny spells towards the observation. The day remained dry and bright with sunny spells, turning very warm by afternoon. The evening stayed fine and dry.</t>
  </si>
  <si>
    <t>Warm and humid overnight with a little light showery rain through the early hours. The morning so far has been mainly cloudy with a few spots of light rain. At observation, the cloud is thinning and sun peeping through, feeling very warm and humid. The day remained mostly cloudy and very warm, The early evening saw the sun brreaking through and the temperature climbed to 25.1c by 18:00 GMT.</t>
  </si>
  <si>
    <t>Light rain died away last evening to leave a cloudy, damp and very mild night. At observation, overcast and damp, feeling muggy. Overcast conditions prevailed through the day, dry, very mild.</t>
  </si>
  <si>
    <t>calm</t>
  </si>
  <si>
    <t>Dry overnight with enough cloud and breeze to prevent the temperature falling below 3.5c and –1.0c on the grass. Never the less a touch of ground frost detected. The morning to observation has been bright with sunny spells. A dry and bright day followed with sunny spells. Very mild.</t>
  </si>
  <si>
    <t>Clouding over after a few clear spells early in the night. Light rain spread in to the area from the south around 06:00 GMT. At observation, continuous light to moderate rain. Light to moderate rain continued through the morning till just before noon. The early afternoon saw a little brightness with brief sunny spells before further cloud spread across the area.</t>
  </si>
  <si>
    <t>Clear spells overnight, slight frost detected, low –0.6c with –3.8c on the grass. The morning to observation has been bight with the odd light shower in the vicinity. A dry though rather cloudy day followed though with bright spells and brief sunny spells, mild.</t>
  </si>
  <si>
    <t>North westerly winds continued to gust to around gale force overnight as showers pushed through the area, though after 03:00 GMT the winds moderated. The morning to observation has been dry with variable cloud. Bright spells through the morning soon gave way to mostly overcast. There was a spell of light rain by mid afternoon. The evening and night was overcast and windy with moderate rain at times.</t>
  </si>
  <si>
    <t>Clear to start the night with a widespread ground frost, low 2.4c with –1.6c on the grass. Cloud increased to overcast around 01:30 GMT and the temperature quickly recovered to around 6.0c. The morning so far has been overcast and dry. The cloud began to break during the late morning. The afternoon saw some good sunny spells, feeling pleasant with just a light east wind.</t>
  </si>
  <si>
    <t>Clear spells overnight, though with a good deal of high cloud at times. Fog formed again in the area through the early hours, though this began clear around sun rise. Low 1.3c with –3.4c on the grass, so a widespread ground frost. At observation, bright with hazy sunny spells. The day continued bright with hazy sunshine, dry, very mild yet again.</t>
  </si>
  <si>
    <t>Light to moderate rain overnight, milder. The rain stopped just after daybreak and fog quickly formed under broken cloud. The fog cleared before observation, though still rather misty. Turning cloudy again with light rain commencing. The rain cleared quickly. The  late morning and through the afternoon saw sunny spells. The evening soon turned frosty under a clear sky.</t>
  </si>
  <si>
    <t>Dry, cloudy and mild overnight. The morning to observation has been cloudy with a few bright spells. The morning remained mostly overcast. Light rain spread from the northwest by early afternoon with the occasional moderate burst by mid to late afternoon. The westerly wind increased fresh and blustery for a time. Top temperature 11.4c. the evening continued overcast with further intermittent light rain and drizzle.</t>
  </si>
  <si>
    <t>Variable cloud overnight with the odd light shower. Clear by dawn, so a sunny start, cooler than of late. A dry day followed with sunny spells, blustery.</t>
  </si>
  <si>
    <t xml:space="preserve">Dry, variable cloud overnight and early this morning. Low 6.4c. The morning to observation has been mostly cloudy with slight drizzle, though with bright spells developing towards observation. Cloud proved stubborn to break, though there were enough bright and brief sunny spells to lift the temperature to 14.5c by mid afternoon. </t>
  </si>
  <si>
    <t>May</t>
  </si>
  <si>
    <t xml:space="preserve">Showers cleared away by mid evening and the night saw a few clear spells. Mostly cloudy at first, though turning clear and bright with sunny spells towards observation, breezy. The day continued with sunny spells, there were a showers scattered around the area, though there were only a few spots here. </t>
  </si>
  <si>
    <t xml:space="preserve">Mostly cloudy overnight with a little light rain, clearing towards dawn. Bright with sunny spells to observation. Turning cloudy through the morning with just a few brief bright and sunny spells following through he day, remaining damp underfoot, though no more rain was observed. </t>
  </si>
  <si>
    <t>After last nights moderate and heavy rain, clear spells after midnight allowed the temperature to fall low enough for a touch of ground frost for a time before further cloud and light to moderate rain reached the area around 07:30 GMT. At observation, overcast light to moderate rain turning sleety. The rain and sleet cleared away around 10:00 GMT with a few sunny spells following. There were a few showers through the late morning and in to the afternoon, these produced moderate rain and hail at times. The showers cleared before dusk with clear spells through the evening.</t>
  </si>
  <si>
    <t>Variable cloud overnight, dry. Mostly cloudy up to observation with a few bright spells. The day saw sunny spells developing, especially through the afternoon. Feeling quite warm by then. A fine and dry evening followed.</t>
  </si>
  <si>
    <t xml:space="preserve">Cloud breaks overnight gave way to overcast conditions spreading up from the south through the early hours. The morning so far has been mostly cloudy, just a couple of glimpses of the sun, breezy, dry. There was a light shower of rain around lunchtime and the afternoon saw a few further light spots. By late afternoon and in to the early evening there was another spell of spell of mainly light rain, breezy throughout. </t>
  </si>
  <si>
    <t>Clear spells overnight, though enough of a westerly breeze to prevent the temperature from falling below 6.3c. Mist and low cloud formed over the area around dawn. The morning so far has been overcast and dry. The morning remained manly cloudy, though the late morning and afternoon saw the cloud start to thin and break allowing sunny spells. Less warm than of late, top temperature 13.1c. The evening turned cloudy again.</t>
  </si>
  <si>
    <t>Rain with strong southerly winds overnight and early this morning. Brighter conditions arrived here around 08:00 GMT. At observation, bright with sunny spells, breezy, cumulus clouds building rapidly.  Showers broke out across the area, some heavy, this station saw just a light shower during the late morning and a short moderate shower around teatime. Breezy.</t>
  </si>
  <si>
    <t>Cloudy overnight. The day dawned overcast and murky, little change through the morning to observation. The morning saw some decent sunny spells develop, but by early afternoon heavy showers broke out with the odd one producing a clap of thunder.</t>
  </si>
  <si>
    <t>Variable cloud overnight with a few light showers. Low 3.6c. at observation, partly cloudy and damp, mild. The day saw bright and sunny spells, though also a good deal of cloud at times with light showers in the locality. Mild top temperature 8.4c. The evening and night saw variable cloud, turning windy.</t>
  </si>
  <si>
    <t>5-5</t>
  </si>
  <si>
    <t>The day dawned cloudy and rather misty after a cloudy night. The morning has remained overcast, continuous light drizzle set in around and hour before the observation. The morning stayed cloudy with light drizzle. The early afternoon saw the drizzle die away, but overcast and cool conditions remained. Top temperature 13.7c. The evening remained cloudy with an area of moderate rain arriving before midnight.</t>
  </si>
  <si>
    <t>Clear spells overnight and a force 3 NE wind for much of the time, though during calmer spells the temperature dropped to 2.6c with –1.6c on the grass, so another ground frost detected. The day dawned chilly with mist over the fields. The morning so far has been misty though bright with hazy sunny spells. Another dry day followed with hazy sunshine, feeling rather warm.</t>
  </si>
  <si>
    <t>Cloudy, dry, breezy and mild overnight. At observation, no change. The day remained overcast and mostly dull, windy too with strong SW gusts. There ware a few showery outbreaks of light rain in the area, but only enough here to leave a trace. Very mild.</t>
  </si>
  <si>
    <t>Dry for a time overnight before a couple of hours of light to moderate rain spread in from the west after midnight. The day dawned rather cloudy and damp, mild. Turning brighter towards observation, still damp underfoot. Bright spells through the day, though a good deal of cloud also at times.</t>
  </si>
  <si>
    <t>Another night when the maximum temperature for the 24 hour period was reached, by 01:00 GMT it was 10.1c here. Cloudy with a little light rain. Windy too with a westerly gust to 38.8mph. At observation, broken cloud, dry, mild. The day stayed mainly cloudy, though there were some brighter spells. Light showers were also scattered around, though none were noted here at this station. Mild, top temperature 8.6c.</t>
  </si>
  <si>
    <t>The night has been dry cloudy and mild, low 5.9c. At observation, cloud breaking, sunny spells developing. There were further bright spells and sunny spells, though with a good deal of cloud for the most part with the odd light shower in the area, very mild.</t>
  </si>
  <si>
    <t>Mostly cloudy and mild overnight, mist clearing. Cloudy and dry to observation. The rest of the day remained much the same, though with just the odd spit of drizzle.</t>
  </si>
  <si>
    <t>Variable cloud overnight.  Dawning bright with sunny spells and continuing through to observation. There were further bright and sunny spells, cloud built enough at times to produce a few light showers. The evening saw further light showers continuing.</t>
  </si>
  <si>
    <t>Clear and cool overnight, low 1.1c and –0.5c on the grass, so another ground frost. Sunshine for a good part of the morning so far with variable cloud and an increasing WSW wind. The stayed dry with varying amounts of cloud and sunny spells, breezy by afternoon with the SW wind becoming fresh. The evening turned mostly cloudy.</t>
  </si>
  <si>
    <t>Clear spells overnight. low 3.7c with -0.5c on the grass, so a touch of ground frost detected. Apart from a very light shower early on the morning has been bright with sunny spells to observation. The day continued bright with sunny spells, clouding over towards evening. Light rain set in around 22:00 GMT</t>
  </si>
  <si>
    <t>Wet</t>
  </si>
  <si>
    <t>Dew Point</t>
  </si>
  <si>
    <t>Humidity</t>
  </si>
  <si>
    <t>Cloud Cover (Oktas)</t>
  </si>
  <si>
    <t>Max Gust mph</t>
  </si>
  <si>
    <t>Wind Speed mph aver</t>
  </si>
  <si>
    <t>Grass min Temp</t>
  </si>
  <si>
    <t>snowfall</t>
  </si>
  <si>
    <t>Thunder</t>
  </si>
  <si>
    <t>Fog</t>
  </si>
  <si>
    <t>Cloudy overnight with spells of rain through the early hours. Dawning cloudy with a few spots of rain through the morning. At observation, dull, damp and feeling cold in a moderate northerly wind. The low of 8.1c for the 24 hour period occurring now. The day remained overcast, with just the odd spit of drizzle. Cold for may, top temperature 9.4c.</t>
  </si>
  <si>
    <t>Cloudy for a time last evening, broken cloud arrived before midnight. Turning chilly through the early hours, though with enough of a north-easterly breeze to prevent the temperature from falling below 3.2c with –0.4c on the grass. Turning cloudy towards observation with a few brighter patches. The day remained mostly overcast, just the odd bright and sunny spells early in the afternoon. There were a few scattered light showers around, but they missed this area. Feeling cold in the moderate NE wind.</t>
  </si>
  <si>
    <t>Moderate to heavy rain cleared away east after midnight. Very mild with the temperature climbing to 12.1c before falling back to 9.5c at observation. Now, Windy with westerly gusts to 33mph. Windy and dry, broken cloud. The day saw bright and sunny spells, though with a good deal of cloud at times, enough to produce a light shower around dusk.</t>
  </si>
  <si>
    <t>Cloudy with showery rain overnight. The day dawned with broken cloud and bright spells. The morning to observation has seen cloud bubbling with showers looking likely. The morning saw a few showers break out in the area, though there were none at this station and there were continued sunny spells. The afternoon saw much less cloud and the temperature responded in the spring sunshine, top temperature 17.8c.</t>
  </si>
  <si>
    <t>There was enough cloud and continued force 2-3 north-east breeze last night to prevent the temperature from falling away to quickly, though a clearing sky around 03:30 GMT allowed for a ground frost, the temperature fell to a minimum of 0.5c with –2.5c on the grass. The day stayed dry with sunny spells, feeling quite pleasant in the sun as the wind was just light from the NE. The evening was dry and clear.</t>
  </si>
  <si>
    <t xml:space="preserve">Rainfall update: Total for the years so far has just reached 994.8mm, by far the wettest year on local record going back to 1991. The previous wettest year was 2000, which with an annual total of 835mm.
Variable cloud overnight and clear spells, turning quite windy again with westerly gusts to 27 mph. Low 3.0c, no ground frost as the wind prevented the grass thermometer falling any lower than 0.5c. At observation, mostly clear, dry. The morning saw sunny spells and a few light showers. The afternoon turned rather more cloudy, though still with a few brighter spells. There were also a few light showers which continued in to the early evening, breezy. By mid evening the SW wind was strong.
</t>
  </si>
  <si>
    <t>Clear and chilly for a time overnight with ground frost. The frost lifted after midnight as showers moved in to the area from the north-west. The morning to observation has been mostly cloudy with frequent light to moderate showers. The showers turned briefly wintry through the morning with moderate sleet. The showers cleared around lunch time with sunny spell developing. The evening saw a few light wintry showers moving down from the north-west.</t>
  </si>
  <si>
    <t>Showers cleared away last night to leave a mostly cloudy and warm night. The morning so far has been dry with bright spells, though with a good deal of mid level and high cloud. The morning saw further bright spells, by afternoon though it turned completely overcast and even quite dull with a little intermittent drizzle. Feeling warm and humid despite a fresh southerly wind.</t>
  </si>
  <si>
    <t>Variable cloud through the night, dry, mild. The day dawned bright with sunny spells. Cloud increased through the morning to observation, now only bright and brief sunny spells. Very warm and humid. There was a good deal of cloud at times throughout the day, but only the odd light spot of rain was noted around early afternoon. During brief sunny spells it turned very warm. During the late afternoon and in to the early evening a clearance arrived leaving some good sunny spells and a noticeable drop in humidity.</t>
  </si>
  <si>
    <t>Moderate rain continued overnight accompanied by a strong ESE wind. Dull and wet currently with continuous light rain, windy. The day remained overcast and wet with further light to moderate rain. The rain, mainly light continued in to the night.</t>
  </si>
  <si>
    <t>Cloudy for the most part overnight with a few spots of light rain, though with a few cloud breaks for a time between 01:00 GMT and 04:00 GMT. The day dawned cloudy and misty, a few breaks appearing in the low Stratus sheet towards observation. The day was dry, but there was a good deal of high cloud, still bright with spells of watery sunshine.</t>
  </si>
  <si>
    <t>Clear spells for up to midnight allowed the temperature to fall to –3.9c with  -8.0c on the grass before cloud arrived from the west through the early hours lifting the temperature. Though still frosty at dawn the temperature had risen to near freezing. Cloudy with intermittent light rain to observation, frost thawing. Temperature 2.0c which is also the 24 hour maximum up to 09:00 GMT. A clearance arrived around 10:30  GMT with good sunny spells developing. The evening remained clear, quickly turning frosty.</t>
  </si>
  <si>
    <t>Turning windy overnight with gusts near gale force, (39.1 mph S) This was accompanied by some intermittent light to moderate rain also. Turning very mild though with the temperature rising to 11.5c by the early hours, the 24 hour maximum. The morning to observation has been windy and overcast with light rain. The rain turned heavy shortly after observation with very strong westerly winds reaching gale force. A clearance reached the area around 11:30 GMT though still with a few scattered showers, turning less mild and continuing very windy with gusts past gale force, top wind speed 48.3mph WNW. The evening saw clear spells, staying very windy.</t>
  </si>
  <si>
    <t>7-8</t>
  </si>
  <si>
    <t>Clear and cold overnight with a widespread slight to moderate frost. Low –2.1c with –5.2c on the grass. Turning cloudy through the morning with the frost slowly lifting. Light rain commenced around 11:30 GMT and continued intermittently through the day.</t>
  </si>
  <si>
    <t>Clear spells overnight with a widespread frost, low –0.3c with –4.0c on the grass. Sunny to observation, frosty. A dry and sunny day followed. The evening quickly became cold and frosty under a clear sky.</t>
  </si>
  <si>
    <t>Staying mostly clear overnight, low 1.7c with –2.2c on the grass, so another ground frost. The morning to observation has been bright with wall to wall sunshine and warming quickly, though  high cloud is in evidence today in the eastern sky. Another warm and sunny day followed, although high cloud made for a hazy sky at times.</t>
  </si>
  <si>
    <t>Difference from CET average (Stanton)</t>
  </si>
  <si>
    <t>January</t>
  </si>
  <si>
    <t>February</t>
  </si>
  <si>
    <t>March</t>
  </si>
  <si>
    <t>April</t>
  </si>
  <si>
    <t>June</t>
  </si>
  <si>
    <t>July</t>
  </si>
  <si>
    <t>August</t>
  </si>
  <si>
    <t>September</t>
  </si>
  <si>
    <t>October</t>
  </si>
  <si>
    <t>November</t>
  </si>
  <si>
    <t>December</t>
  </si>
  <si>
    <t>Annual</t>
  </si>
  <si>
    <t>JAN</t>
  </si>
  <si>
    <t>FEB</t>
  </si>
  <si>
    <t>MAR</t>
  </si>
  <si>
    <t>APR</t>
  </si>
  <si>
    <t>MAY</t>
  </si>
  <si>
    <t>Dry</t>
  </si>
  <si>
    <t>Variable cloud overnight, strong south-westerly winds, but mild. At observation, dry and has just turned cloudy after a bright start, a gusty westerly wind. The day saw some sunny spells, but clouding over quickly for lengthy periods, dry here. The wind was strong from the west.</t>
  </si>
  <si>
    <t xml:space="preserve">Clear overnight with a ground frost, low 1.6c with –0.6c on the grass. The morning to observation has been bright with good sunny spells, though cloud is now beginning to bubble up. The morning and early afternoon saw enough cloud development for the odd light shower to break out in the area, though this station saw none. From mid afternoon onwards there were longer spells of sunshine and the temperature responded to reach a max of 15.5c. </t>
  </si>
  <si>
    <t xml:space="preserve">Frost cleared through the early hours as cloud and light to moderate rain spread in to the area from the west. At observation, light rain, fog. The fog persisted through the morning and in to the early afternoon with further light rain and drizzle. By mid afternoon the fog cleared and the rain died out, though staying overcast and dull. Turning mild. </t>
  </si>
  <si>
    <t xml:space="preserve">Dry overnight, mostly cloudy, mild yet again. At observation, dry and mild with a few cloud breaks appearing. Sunny spells through the morning were short lived as cloud increased from the west. The afternoon stayed cloudy with a few patches of slight drizzle in the area. Very mild, top temperature 10.4c. </t>
  </si>
  <si>
    <t>Dry with variable cloud overnight. Low 4.2c with –1.0c on the grass, so a slight ground frost detected. At observation, after some initial brightness, turning cloudy, dry. The day stayed dry and mostly cloudy, mild.</t>
  </si>
  <si>
    <t>Rain cleared around 22:00 GMT last night with clear spells following. The day dawned clear and bright. Sunny spells to observation, cloud bubbling up quickly. There were further sunny spells through to early afternoon, by mid afternoon high and medium level increased to mostly overcast, so only a few further brief, bright and hazy spells of sunshine. There were a couple of brief light showers in the vicinity during the early evening, but none fell at this station.</t>
  </si>
  <si>
    <t>Cloudy with light to moderate rain overnight. The day dawned overcast and windy with light to moderate rain. At observation, continuous light to moderate rain. The rain turned light and more showery after observation, though the day stayed cloudy with further short light showers, feeling particularly cool for June, especially in the at time strong SW wind. Top temperature to 18:00 GMT = 14.8c.</t>
  </si>
  <si>
    <t xml:space="preserve">Variable cloud overnight. The morning so far has been bright with good sunny spells. A dry and bright day followed with sunny spells, though cloud build sufficiently at times to block out the sun for lengthy periods. </t>
  </si>
  <si>
    <t>Dry and clear overnight. Another sunny morning and very warm already, though not as clear as the last few days, visibility only around 7 miles. Much less wind today, feeling hot by afternoon. Cloud bubbled up by afternoon with the odd thunderstorm well to the south-east of this station towards Leicester. The evening saw the cloud dissolve away and it was fine, warm an clear.</t>
  </si>
  <si>
    <t>Showery rain cleared towards midnight and the rest of the night saw variable cloud. In clear spells through the early hours the temperature fell to 3.0c with –0.1c on the grass, so a touch of ground frost was detected, the 14th ground frost this month, though just 4 air frosts. The morning to observation has been cloudy and dry, though a few cloud breaks are moving in slowly from the west. The cloud broke slowly through the morning allowing a few brief sunny spells, though showers threatened by around lunchtime, but no rain fell at this station. The afternoon saw more in the way of sunshine and the temperature climbed to 12.8c. Turning overcast through the evening with light rain.</t>
  </si>
  <si>
    <t>Showers cleared away last night. Clear spells overnight allowed the temperature to fall to 1.3c with –1.0c on the grass, so another ground frost. Bright spells this morning though cloud increasing further towards observation with light showers. The morning saw a few more sunny spells, but cloud bubbled up with showers blowing in from the NW, these were heavy locally and a short moderate to heavy one fell here around lunchtime producing small hail. The afternoon saw showers continue in the locality, though no more fell at this station, only brief sunny spells were observed. The evening stayed rather cloudy with the odd brief shower.</t>
  </si>
  <si>
    <t>Variable cloud through the night with a clearance arriving around 04:00 GMT. Low 3.0c with –1.0c on the grass. Sunny to observation. The day remained fine with sunny spells, feeling cool.</t>
  </si>
  <si>
    <t>Light rain died out after midnight. Remaining cloudy and damp. The morning to observation has been rather cloudy with a few brighter and sunny spells developing during the past hour. Cumulus clouds continued to build and showers broke out throughout the area, some of these were heavy locally, though this station only caught a short moderate one around lunchtime. There were further sunny spells through the day with a couple more showers clipping this location.</t>
  </si>
  <si>
    <t>Light rain overnight died out before dawn. Cloudy and damp underfoot to observation with the minimum temperature of 7.0c for the 24 hour period now. Bright and sunny spells developed before the end of the morning and continued through the afternoon. The evening quickly became chilly under a clear sky with ground frost setting in by around 18:30 GMT.</t>
  </si>
  <si>
    <t>Cloudy and staying wet overnight with further rain, mild, windy. The morning to observation has seen further outbreaks of light to moderate rain. Windy. The day stayed overcast and windy with intermittent mainly light rain. Cool again for June. The rain died away through the evening, though remaining cloudy.</t>
  </si>
  <si>
    <t>Moderate rain cleared around 01:00 GMT. A few clear spells following. Low 3.1c with 0.6c on the grass, so just missing a ground frost. The day dawned cloudy and misty, damp underfoot. Showery light to moderate rain moved in from the west around 08:30 GMT. Further showers occurred until around 10:30 GMT. Staying rather cloudy for the most part, though there were a few sunny spells through the afternoon, feeling cool, despite just a light westerly wind.</t>
  </si>
  <si>
    <t>Variable cloud overnight with the odd shower around. The day dawned bright with sunny spells, cloud bubbling up towards observation. Sunny spells throughout, cloud built sufficiently by afternoon to produce a few short, mainly light showers. Windy, especially near showers.</t>
  </si>
  <si>
    <t>Clear spells for a time last night before clouding over from the west after midnight. The morning so far has been overcast with intermittent light rain. Staying cloudy for the most part with spits of light rain from time to time, only brief glimpses of watery sunshine.</t>
  </si>
  <si>
    <t>Fine dry and clear overnight. The morning so far has been sunny and warm. The day stayed dry with unbroken sunshine, turning hot again, top temperature 29.0c. The evening continued fine and very warm.</t>
  </si>
  <si>
    <t>Clear overnight with mist forming over the near by fields around dawn. The morning so far has seen wall to wall warm sunshine. The day stayed sunny and it turned very warm, even hot by afternoon with the temperature hitting 25.6c. The evening continued fine and warm.</t>
  </si>
  <si>
    <t>Clear and cold overnight with a moderate to severe frost. Low –5.0c with –8.6c on the grass. High and medium level cloud began to spread in to the area around dawn. At observation, overcast and frosty. An overcast and cold feeling day followed. Light rain set in around dusk. The turned persistent and moderate from mid to late evening.</t>
  </si>
  <si>
    <t>Clear spells last night quickly gave way to cloudy and misty conditions. The morning to observation has been overcast and dry. Another cloudy and rather misty day followed, feeling chilly at times in the light to moderate east-southeast wind. The temperature stayed around 6.5c for the most part, though did rise to around 8c for a short time during the late afternoon when the cloud broke to allow some weak sunshine. The evening began clear with ground frost setting in by around 20:00 hrs.</t>
  </si>
  <si>
    <t>Clear overnight with shallow mist and fog forming over the near by fields. The morning to observation has been sunny, warming rapidly. There were further sunny spells through the morning, by early afternoon it turned almost overcast with on bright spells. The early evening saw further cloud breaks allowing sunny spells, feeling very warm.</t>
  </si>
  <si>
    <t>Ground frost lifted last night as cloudy conditions spread across the area. Continuous light to moderate rain set in around 03:00 GMT. At observation, continuous light to moderate rain, windy. Moderate rain fell through the morning and in to the early afternoon when there was a short drier interlude. Further moderate rain commenced around 16:00 GMT and continued until well in to the night.</t>
  </si>
  <si>
    <t>Clear overnight, though there was enough of a WNW breeze to prevent the temperature falling lower than 0.0c with –1.9c on the grass. Clear and frosty to observation. A mainly sunny day followed, feeling cold in the moderate west to north westerly wind. Quickly turning frosty after dusk under a clear sky.</t>
  </si>
  <si>
    <t>Variable cloud overnight, dry and mild. At observation, dry bright. The day continued rather cloudy conditions with bright spells. There were also a few patches of light rain and drizzle by the end of the afternoon. Very mild, top temperature 10.9c. The evening turned clear for a time with a ground frost developing before midnight.</t>
  </si>
  <si>
    <t>Light showers cleared away last night leaving a partly cloudy night. The day dawned rather cloudy and this thickened to produce showery outbreaks of light rain and drizzle. Tuning misty for a short time, though this began to clear towards the observation, still drizzly though. There was further light drizzle for a time,  clearing around 11:30 GMT. The afternoon saw a few bright and sunny spells developing.</t>
  </si>
  <si>
    <t>Dry and mainly cloudy overnight. Cloudy and dry to observation. The morning remained overcast and dull, though with only a few spots of rain. The afternoon was much the same with a little light rain, breezy. The evening saw the rain turning moderate.</t>
  </si>
  <si>
    <t>Mostly cloudy overnight with light rain and drizzle. Mild. Cloudy damp and mild up to observation, humid, though no further rain here. The morning remained cloudy with a few bright spells. The afternoon saw cloud break a little to allow a few sunny spells, feeling warm and humid despite a fresh SE wind. The evening saw a couple of short, though sharp showers locally, but only a few spots here.</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</si>
  <si>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</si>
  <si>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Rainfall</t>
  </si>
  <si>
    <t>Max</t>
  </si>
  <si>
    <t>Min</t>
  </si>
  <si>
    <t>mm</t>
  </si>
  <si>
    <t>average max</t>
  </si>
  <si>
    <t>average min</t>
  </si>
  <si>
    <t>Turning cloudy through the early hours, though dry. The day dawned overcast with the odd spot of rain up to observation. A cloudy day followed with intermittent light rain. Cooler than of late.</t>
  </si>
  <si>
    <t xml:space="preserve">There was a scattering of light snow showers overnight, all a few miles north and east of this station, none noted here.
Variable amounts of cloud blowing down from the north overnight, though the sky cleared towards dawn. Slight to moderate frost, low –1.1c with –3.8c on the grass. At observation, cold and sunny, ground frost. A bright day with sunny spells followed. Feeling chilly in the moderate NW wind. Mostly clear through the evening with a ground frost setting in by around 19:00 GMT.
</t>
  </si>
  <si>
    <t>Variable cloud through the night with light rain. The south east breeze picked up to 3-4. The day dawned cloudy with a few spots of rain. The rain became moderate and continuous by 06:30 GMT. At observation, continuous moderate rain, feeling cold and raw in the strong east wind gusting to 37 mph. Moderate rain, heavy at times continued through till mid afternoon accompanied by a strong at times gale easterly wind, top wind speed 41.3 mph. Feeling cold and raw in the rain. There was a brief brighter interlude around 14:30 GMT and the temperature reached 11c after sitting around 6c in the rain. The evening saw further light rain.</t>
  </si>
  <si>
    <t>Monday</t>
  </si>
  <si>
    <t>JUNE</t>
  </si>
  <si>
    <t>JULY</t>
  </si>
  <si>
    <t>AUG</t>
  </si>
  <si>
    <t>Clear overnight with a penetrating moderate frost and a continued force 3 easterly wind, low –2.8c with –5.1c on the grass, wind chill –8.0c. At observation, clear, feeling very cold in a brisk east wind, frosty. The day was mostly sunny, but feeling very cold with sub-zero wind chill all day. Maximum wind gust 27.3 mph ESE.</t>
  </si>
  <si>
    <t>The rain eventually cleared around 21:00 GMT last night. Variable cloud overnight with a continued force 3 SW wind. Clear spells to observation, breezy, wet underfoot. Sunny spells throughout the day with the odd shower around, though only a few light spots were noted here. Much milder than of late.</t>
  </si>
  <si>
    <t>A few clear spells around mid to late evening allowed the temperature fall to –0.5c on the grass. Turning cloudy after midnight with more rain arriving from the SW through the early hours, moderate at times. The morning to observation has seen the rain die out, currently cloudy, wet underfoot. A cloudy and dull day followed with intermittent light drizzle, very mild.</t>
  </si>
  <si>
    <t>Staying cloudy overnight, damp underfoot. Moderate rain set in around 07:30 GMT. At observation, continuous moderate to heavy rain. The rain continued for a short while after observation, though soon became lighter. The afternoon saw a few brighter spells and the odd shower.</t>
  </si>
  <si>
    <t>Cloudy mild and damp overnight. No change so far this morning. There was a short spell of mainly light rain soon after observation, this cleared before lunch with a few bright and sunny spells following in the early afternoon. There were couple more light showers around by mid afternoon. The evening saw a few clear spells developing.</t>
  </si>
  <si>
    <t>Light rain eventually died out around 01:30 GMT. Staying mainly cloudy, though with a clearance towards dawn. Sunny spells to observation, damp underfoot. Turning mostly cloudy with light to moderate showers breaking out by the end of the morning and in to the afternoon. The evening saw the showers clearing.</t>
  </si>
  <si>
    <t>Variable cloud overnight. The day dawned with variable cloud and a few showers in the vicinity. After a moderate short shower around 06:00 GMT the morning so far has been overcast. Light rain spread in to the area around late morning and continued in a frequent showery nature all afternoon with the odd moderate to heavy burst. The showers became lighter in to the evening.</t>
  </si>
  <si>
    <t>Dry, turning cloudy overnight, staying mild. At observation, overcast, dry. The day remained overcast, staying dry through the morning, the early afternoon saw a little light rain and drizzle, very mild once more,.</t>
  </si>
  <si>
    <t>Cloudy and much milder overnight, though turning wet through the early hours with light rain and drizzle, the sw wind increased to around force 5.at observation, overcast and dull with drizzle, windy. There was further light rain and drizzle through the morning, the rain turned moderate for a short time before a clearance reached the area around lunch time. The afternoon saw sunny spells. The wind was fresh, strong at times from the west.</t>
  </si>
  <si>
    <t>Windy and cloudy overnight, though no further rain. The morning to observation has been overcast with just the odd bright spell, feeling chilly in the brisk westerly wind. Another cloudy, though dry day, cool again. Feeling very chilly in the WNW breeze.</t>
  </si>
  <si>
    <t>Mostly cloudy overnight preventing the temperature falling to far, though one are two cloud breaks allowed for a ground frost to form. Low 0.4c with –2.4c on the grass.  The morning has to observation has seen the cloud thinning and breaking up allowing sunny spells. The day saw further good sunny spells. Turning cloudy once by dusk, dry throughout.</t>
  </si>
  <si>
    <t>Staying cloudy overnight, no more rain detected. The morning so far has been overcast and dry with a few brighter spells developing around the observation. The day saw some bright and hazy sunny spells developing, becoming warmer than of late. The evening turned overcast, though stayed dry.</t>
  </si>
  <si>
    <t>Cloudy overnight with slight freezing drizzle and snow grains, low –0.5c. At observation, overcast with a few snow grains, these visible on the lawn also, feeing very cold in the moderate east wind. Continuing overcast with intermittent snow grains, feeling very cold in the moderate to fresh east wind, top temperature 1.5c. The sky cleared through the evening and a frost quickly set in.</t>
  </si>
  <si>
    <t>Cloudy overnight with a little light rain. The morning to observation has been overcast with a few spots of light rain. Cloudy for the most part with a moderate NE wind, just a few spots of rain in the wind. The temperature reached 10c around 11:00 GMT then fell back to around 8c, before recovering to around 10c in a couple of brighter spells through the afternoon.</t>
  </si>
  <si>
    <t>Another cloudy night with light rain spreading in from the west before dawn. The morning so far has been overcast with light rain. The day remained overcast with rain, this becoming moderate with heavy bursts. The rain turned lighter and intermittent through the evening.</t>
  </si>
  <si>
    <t>Thick advection fog developed overnight with a continued thaw of lying snow. There was also a spell of rain between 4 and 6am this morning. Low 1.2c. At observation, thick shallow fog, light rain / drizzle. Still 6cm of lying wet snow, 99%. The day stayed mainly overcast with fog at times and low cloud. There were some brighter spells when the temperature briefly climbed to 5.2c, so a continued thaw of lying snow.</t>
  </si>
  <si>
    <t>Fine, clear and dry overnight. Cloud increased through the morning to almost overcast, though bright and sunny spells are developing once more towards reading time, warm. A rather cloudy morning and early afternoon followed, by mid afternoon the cloud broke well to allow good sunny spells. Feeling warm. The evening continued fine.</t>
  </si>
  <si>
    <t>Mostly cloudy overnight with light rain. The day remained cloudy with continuous light rain, feeling cold with the temperature between 7 and 8c.</t>
  </si>
  <si>
    <t xml:space="preserve">Moderate showers cleared after midnight leaving a mostly cloudy night with just the odd light shower through the early hours. The day dawned cloudy and damp. At observation, cloudy with a few small breaks overhead. Bright and sunny spells developed by late morning and in to the afternoon, though cloud bubbled up though it stayed dry here. The early evening continued bright with a few sunny spells. </t>
  </si>
  <si>
    <t>Fine with clear spells overnight. The morning to observation has been dry with sunny spells. There were more sunny spells through the day, but cloud built enough to produce a moderate shower during the mid afternoon period. Warmer. The late afternoon and evening saw further spells of sunshine as the lower shower clouds dispersed, though much high cloud was in evidence by this time.</t>
  </si>
  <si>
    <t>Light rain died out last evening to leave a cloudy and mild night. The day dawned overcast. The morning to observation has been mainly cloudy with a few bright spells. Staying mostly cloudy until mid afternoon when a cloud breaks arrived allowing sunny spells, turning warm. The early evening continued dry with bright and sunny spells.</t>
  </si>
  <si>
    <t>Very cold and clear overnight with a widespread severe frost, low –6.2c with –7.7c on the grass. The morning to observation, very cold, severe frost, freezing fog patches on near by fields. Sunny, though feeling cold with frost persisting in shaded area. Top temperature 3.6c. The temperature fell below freezing soon after dusk.</t>
  </si>
  <si>
    <t>2009 Difference from CET average (Hadley)</t>
  </si>
  <si>
    <t>Stant average</t>
  </si>
  <si>
    <t>Difference from average (Stanton)</t>
  </si>
  <si>
    <t>Mostly cloudy and mild overnight and this morning with a little light drizzle. A mostly cloudy day followed with on brief bright spells. Feeling chilly in the fresh NE wind. The sky cleared towards dusk and the temperature fell rapidly with ground frost by mid evening.</t>
  </si>
  <si>
    <t>Rather cloudy overnight, though only a few specs of drizzle, turning mild. The morning to observation has been mostly cloudy and breezy, just the odd glimpse of the sun. Showers broke out through the morning; some became moderate for a short time across the area and at this station. By early afternoon a clearance arrived allowing sunny spells.</t>
  </si>
  <si>
    <t xml:space="preserve">Cloudy overnight, no further rainfall. The morning saw brighter skeis 
for a short time before overcast conditions returned from the NW around 08:00 
GMT. The day remained mostly overcast and dry, just a few brighter spells around teatime.
</t>
  </si>
  <si>
    <t>Clear spells overnight. The morning to observation has been bright with sunny spells and increasing clouds. There were further hazy sunny spells through the morning, by lunch time cloud had built sufficiently to produce moderate showers, though by the middle of the afternoon there were more sunny spells which continued in to the early evening.</t>
  </si>
  <si>
    <t>Spells of rain died out last night as a clearance spread in from the north. Turning chilly with a widespread ground frost, low 1.5c with –1.6c on the grass. Sunny so far this morning, still chilly. The day remained fine with sunny spells, though feeling chilly out of the sun despite like of wind.</t>
  </si>
  <si>
    <t>Cloudy overnight with further light showery rain. The morning to observation has slowly turned brighter, after a couple of early showers, though with showers in the still in the vicinity. Sunny developed through the morning and in to the afternoon, but showers broke out with moderate to heavy burst by mid afternoon. The evening stayed rather cloudy with a few cloud breaks.</t>
  </si>
  <si>
    <t>Cloud cleared away after midnight with a severe frost, low –7.5c with –10.3c on the grass. At observation, severe frost, bright. Staying cold, persistent frost, with unbroken sunshine. The wind was just light and variable. Top temperature 1.7c. Hard frost quickly returned around dusk.</t>
  </si>
  <si>
    <t>Clear and cold overnight with a widespread slight to moderate frost, low –2.4c with –5.5c on the grass. Sunny from the word go, though feeling cold in the moderate NE wind. There were further sunny spells through the day, but with rather a lot of cumulus at times. Feeling cold in the moderate northerly wind.</t>
  </si>
  <si>
    <t>Year 2012</t>
  </si>
  <si>
    <t>3-4</t>
  </si>
  <si>
    <t>snow falling</t>
  </si>
  <si>
    <t>WSW</t>
  </si>
  <si>
    <t>Dry and cloudy overnight. Cloudy up to observation, dry. Another cloudy day followed with only a few short bright spells. Cool again.</t>
  </si>
  <si>
    <t>Cloudy and mild overnight. Turning bright with sunny spells to observation. Cloud increased to overcast at times through the morning. The afternoon remained mostly cloudy thought there were a few brief bright and sunny spells. Dry.</t>
  </si>
  <si>
    <t>Dry and mainly cloudy overnight with a continued force 3 southerly breeze. Dry and cloudy to observation, feeling cool in the fresh southerly wind. Staying cloudy all day with a fresh south to south east wind, just the odd spot of rain through the afternoon. Moderate rain reached the area around 18:30 GMT and continued well in to the night.</t>
  </si>
  <si>
    <t>After a clear and mild night, the day dawned sunny. Cloud increased from the NE around 08:00 GMT, though still with sunny spells to observation, feeling very warm. The cloud became well broken at times to allow further sunny spells through the morning. By afternoon the cloud almost cleared away, though it did become noticeably fresher, still very warm though, top temperature 23.9c. The evening continued fine and warm.</t>
  </si>
  <si>
    <t>Rain finally died out through the early hours, leaving it damp and overcast. The day dawned cloudy and damp. At observation overcast with light rain commencing. Another mainly overcast day followed with showery rain, some of this turned moderate and heavy at times. There was brief brightness at times and the temperature responded to a maximum of 11.6c around teatime, though for the bulk of the day the temperature sat around 8c. The evening saw the showers clear away.</t>
  </si>
  <si>
    <t>Wind Direction at OT</t>
  </si>
  <si>
    <t>Clear overnight with a widespread ground frost. Low 0.9c, with –1.0c on the grass. After a clear and sunny start, cumulus cloud quickly bubbled, though with continued sunny spells to observation. The day continued dry with sunny spells, though with a good deal of cloud at times also.</t>
  </si>
  <si>
    <t>Mostly cloudy overnight, though staying dry, mild again. At observation, overcast with light drizzle. Staying cloudy, even dull at times with further light drizzle, though amounts were very small at this station, but areas to the north of the area saw a spell of moderate drizzle and light rain for a couple of hours during the late morning and early afternoon. Very mild, top temperature 11.1c.</t>
  </si>
  <si>
    <t xml:space="preserve">Cloudy overnight, though staying dry. The morning has been overcast, light rain and moderate drizzle setting in around the observation. Periods of light rain continued throughout the day, feeling very cool for September despite lack of wind. Top temperature 11.5c. </t>
  </si>
  <si>
    <t>Dry, mild and overcast overnight with a fresh at time strong westerly wind. At observation, cloudy, dry and windy. Light rain set in around 11:00 GMT and this continued through to the afternoon with a steadily falling temperature. By mid afternoon a few sunny spells developed. After a mild start the day ended feeling rather cold with the temperature near 4c by tea time. The early evening saw a light sleet shower and gusty north west wind before the sky cleared.</t>
  </si>
  <si>
    <t>Clear spells overnight allowed the temperature to fall to –2.1c with –5.0c on the grass. The frost cleared quickly during the morning to observation in good sunny spells. A dry day followed with sunny spells, mild. The evening began clear with the temperature falling sharply.</t>
  </si>
  <si>
    <t>Clear spells for a time overnight allowed the temperature to fall to –6.9c with –9.5c on the grass with severe frost, cloud increased around 01:00 GMT and the temperature recovered to around –4.0c by dawn. At observation, cloudy, icy. A cloudy day followed with only a few bright spells. Cold, top temperature, 0.6c.</t>
  </si>
  <si>
    <t>Variable cloud overnight and a light northerly breeze, just a touch of ground frost detectected, Grass low –0.2c. At observation, bright, though with a good deal of high cloud. A mostly cloudy day followed with just a few bright spells, mild and dry.</t>
  </si>
  <si>
    <t>1-2</t>
  </si>
  <si>
    <t>Clear for a time last night, a short spell of moderate rain crossed the area from the west around 02:0 GMT, followed once again by a clearing sky. The day dawned bright and damp with shallow fog over the near by fields. Sunny and mostly clear up to observation. The day became very warm with good spells of sunshine continuing. Heavy showers broke out by late afternoon locally, though only a short burst of light rain was recorded at this station.</t>
  </si>
  <si>
    <t>Clear spells overnight, though with enough of a westerly breeze to prevent the temperature falling away to far, low 0.0c with –4.1c on the grass, so never the less a widespread ground frost. At observation, clear and frosty. The morning saw sunny spells and it turned quite mild for a short time before showers arrived by early afternoon, by mid afternoon the showers were heavy and these turned to hail and sleet. Top temperature 8.5c, though falling rapidly to around 2.5c by late afternoon.</t>
  </si>
  <si>
    <t>fs</t>
  </si>
  <si>
    <t xml:space="preserve">Clear with a widespread moderate frost overnight, low –3.5c with –7.0c on the grass. At Observation, cold and frosty. The day saw some weak sunny spells. But it remained cold with frost remaining all day in the shade. Fog also persisted all day in some locations a few miles south of this station. </t>
  </si>
  <si>
    <t>After the rain cleared away last evening there was variable cloud overnight with a clearance reaching the area just before dawn. At observation, sunny, breezy. The day stayed bright with sunny spells, breezy, though much warmer than of late. By late afternoon a few showers broke out in the area, though this station only had a few spots of rain. The evening saw high cloud advancing from the NE and the NE wind increase to strong.</t>
  </si>
  <si>
    <t>Mostly cloudy overnight with the odd spit of drizzle. At observation rather cloudy though with broken clouds to the NE. Mild. A cloudy day followed with rain setting in by early afternoon, this became moderate for a time before clearing by early evening. Mild again, top temperature 10.2c.</t>
  </si>
  <si>
    <t xml:space="preserve">Warm and dry overnight, variable cloud, turning breezy through the early hours. The day dawned bright and breezy with hazy sunshine. Cloud continued to increase through the morning, by observation, almost overcast, dry, feeling warm, despite fresh E wind. Intermittent rain started around 10:00 GMT, this became persistent and moderate with heavy bursts after lunch. The rain died out around 16:00 GMT, though it remained overcast. </t>
  </si>
  <si>
    <t>Some clear spells overnight, enough patchy cloud and breeze prevented the temperature falling below 0.1c so just escaping an air frost, grass minimum –3.2c. Cloudy to observation, feeling cold. The day remained overcast and cool with a little light rain commencing around lunch time, continuing intermittently through the afternoon. The evening saw rain clear with more broken cloud.</t>
  </si>
  <si>
    <t>Some clear spells overnight, temperatures kept well up as a force 3 easterly wind kicked in. Turning cloudy towards dawn. The morning to observation has been cloudy and dry. Mostly cloudy with a few bright spells through the morning. The afternoon saw thicker cloud with intermittent light to moderate rain from around 15:30 GMT. The rain turned light and mostly died away by evening.</t>
  </si>
  <si>
    <t>Cloudy and damp overnight with drizzle. The morning has been overcast with further drizzle, though turning brighter at observation, drizzle now stopped. The brightness was soon gone as cloud thickened again by around 10:30 GMT with rain, light to moderate at times lasting through the day. Feeling humid.</t>
  </si>
  <si>
    <t>Yesterdays continuous rain cleared after midnight, leaving cloudy conditions. Mostly cloudy and damp to observation, more broken cloud to the SW. Apart from a little brightness through the morning, the day was mostly cloudy, dull at times. The afternoon saw a little light rain and drizzle. Clear spells developed by evening allowing a ground frost to develop by mid evening. Turning cloudy towards midnight.</t>
  </si>
  <si>
    <t>Dry with a few clear spells overnight, breezy. The day dawned bright, but it soon turned cloudy with light to moderate rain setting in by around 07:30 GMT. At observation, overcast, light to moderate rain. The rain moderate at times continued through the morning and in to the early afternoon. By mid afternoon the rain died out, feeling chilly with the temperature stuck around 13.5c for the most part. Brighter conditions with sunny spells spread in from the south around 15:30 GMT and the temperature briefly climbed to 15.6c. Breezy throughout.</t>
  </si>
  <si>
    <t>Moderate rain cleared around 01:00 GMT. Windy with westerly gusts reaching 34 MPH through the early hours. The morning to observation has seen broken cloudy with bright spells developing, feeling chilly in the wind. Sunny spells throughout the day, clouding over towards dusk.</t>
  </si>
  <si>
    <t xml:space="preserve">Mostly cloudy overnight with further light rain at times. The morning to observation has been mainly cloudy, though a few breaks appearing now. There were further bright and brief sunny spells through the morning and in to the afternoon, though with a good deal of cloud at times, this was enough to produce light showers in the area by the end of the afternoon and in to the early evening. </t>
  </si>
  <si>
    <t>After the temperature reached 17.7c yesterday, the warmest February day since local records began in 1991, the night has seen variable cloud and has been very mild, low 9.4c. At observation, partly cloudy, dry and very mild. Sunny spells developed by late morning and the temperature climbed to 14.1c. The afternoon became cloudy with outbreaks of light drizzle, this was followed by a clearance from the SW by late afternoon.</t>
  </si>
  <si>
    <t xml:space="preserve">Mostly cloudy overnight, though with only a little light rain. A clearance arrived just before dawn with a touch of ground frost detected. At observation, partly cloudy damp underfoot. Staying mostly cloudy through the day, just a few brief bright and sunny spells around lunch time. The early evening saw more light rain moving down from the north.
Further notes on the recent heavy rain. All of Burton wash lands now flooded. The ferry bridge closed for the first time in my memory due very high water levels. The Bailey bridge in Walton closed. Flood defences in Burton being threatened. 
</t>
  </si>
  <si>
    <t>Dry and mostly cloudy overnight. Little change through the morning to observation. Cloudy through the day with a few spots of light rain commencing around 15:00 GMT. The rain amounted to very little by nightfall, but turned moderate and continuous my mid evening.</t>
  </si>
  <si>
    <t>Remaining cloudy overnight, dry. At observation, dry bright spells developing. Cloudy for the most part through the day with only a few bright spells, turning mist and damp after dusk with the temperature rising a little. Light to moderate rain reached the area around 21:00 GMT.</t>
  </si>
  <si>
    <t>Low cloud blew in from off the North sea overnight making for an overcast and rather misty start. The cloud started to thin and break around 08:00 GMT allowing bright and hazy sunny spells to develop towards observation, hazy. There was a good deal of high and mid level cloud throughout the day which blotted out the sun for the most part, though there were enough bright and hazy sunny spells to keep the day warm.</t>
  </si>
  <si>
    <t>The wind abated after midnight and with continued clear spells the temperature fell to 1.3c with -2.6c on the grass. At observation, bright, ground frost. The day stayed dry and there were sunny spells until early afternoon when it turned cloudier with just bright spells. The evening was partly cloudy and dry, turning windy.</t>
  </si>
  <si>
    <t>Showers cleared away here for a time last night, then cloud increased again after midnight with more showers moving through the Cheshire gap on the northwesterly flow. The temperature fell in clear spells to 2.1c by dawn. Sunny spells so far this morning with cumulus bubbling up. Cumulus clouds continued to build with showers breaking out in the location, these were slow moving and prolonged with moderate and heavy rain at times accompanied by hail and thunder. The showers cleared from this location around 14:00 GMT, and sunny spells developed, though they continued in the vicinity well in to the evening.</t>
  </si>
  <si>
    <t xml:space="preserve">Mostly cloudy overnight with showery rain and drizzle continuing. Turning misty through the early hours. The morning so far has been dull and overcast with bursts of light to moderate rain. Visibility improved at observation, rain just stopped. Staying overcast through the morning with intermittent light rain. The afternoon saw more continuous moderate rain. Cool again. The evening saw the rain turn light and intermittent, remaining overcast. </t>
  </si>
  <si>
    <t>Continuous moderate to heavy rain through the night with 30.7mm by 06:30 GMT when the rain finally stopped, the wettest 24 hours this year, also the wettest 24 hours in November since 2000. Windy too with SW gusts to 32 mph. At observation, bright spells developing wet underfoot, windy. Sunny spells developed shortly after observation, continuing in to the afternoon. Turning cloudy before dark.</t>
  </si>
  <si>
    <t>Mostly cloudy overnight with the odd light shower pushing through from the SW. The morning so far has been mostly cloudy with a few bright spells. Cumulus clouds towering. The cloud unexpected broke through the morning allowing sunny spells, and the temperature responded and reached 14c briefly before the north east wind increased by early afternoon. The main rain area stayed a few miles to the south of this location, though showers broke out by early evening, these became moderate by mid evening.</t>
  </si>
  <si>
    <t>Max Temp c</t>
  </si>
  <si>
    <t>Snow Depth cm</t>
  </si>
  <si>
    <t>Clear spells overnight, low 1.3c with –2.4c on the grass. The frost lifted for a time after 04:00 GMT as cloud and a few showers moved through the area from the west. At observation, mostly clear, ground frost reformed producing patchy ice. The day continued mainly clear with good sunny spells. Top temperature 6.1c. The evening and night saw clear spells for a time before cloud increased just before midnight.</t>
  </si>
  <si>
    <t>WNW</t>
  </si>
  <si>
    <t>Mostly cloudy overnight, light to moderate rain spread from the east before dawn. The morning to observation has seen continuous moderate to heavy rain. The most part of the day remained overcast with continued moderate to heavy rain. The early evening saw a clearance to broken skies and a little sunshine to end the day.</t>
  </si>
  <si>
    <t>Variable cloud overnight with a few snow grains noted. There was a moderate to severe frost also which was accompanied by a force 2-3 easterly wind during the early part of the night. Low –4.2c with –7.6c on the grass. At observation, frost, light snow shower falling. There was a good seal of cloud through the day, but only a few snow flakes were observed. There were some brief bright and sunny spells also. Cold. Cloudy to begin the evening with sub-zero temperatures.</t>
  </si>
  <si>
    <t>Turning overcast overnight and the frost lifted. At observation, overcast, less cold, thaw. A cloudy day followed with a steady thaw of lying snow. There was a little light rain through the mid afternoon period.  Milder than of late, top temperature 5.5c.</t>
  </si>
  <si>
    <t>NNE</t>
  </si>
  <si>
    <t>5-6</t>
  </si>
  <si>
    <t>Some clear spells early in the night, high and medium level cloud increased to overcast through the early hours. The morning has been overcast and dry, feeling chilly in the increasing east wind. The morning remained overcast. Continuous light rain set in by early afternoon accompanied by falling temperature, 8.0c by 16:00 GMT. The rain continued in to the night, moderate at times.</t>
  </si>
  <si>
    <t xml:space="preserve">Dry with clear spells overnight, staying quite breezy. The morning to observation has been dry with sunny spells, the westerly wind decreasing. The day continued fine and warm with good sunny spells. The evening saw cloud increasing from the west, accompanied by a freshening westerly wind. </t>
  </si>
  <si>
    <t>Variable cloud overnight, dry. The day dawned rather cloudy with a few brighter spells. At observation, a good deal of thin high and medium level cloud, sun hidden, though bright. An overcast though dry day followed with little brightness.</t>
  </si>
  <si>
    <t>SEPT</t>
  </si>
  <si>
    <t>OCT</t>
  </si>
  <si>
    <t>NOV</t>
  </si>
  <si>
    <t>DEC</t>
  </si>
  <si>
    <t>AVERAGE</t>
  </si>
  <si>
    <t>CET</t>
  </si>
  <si>
    <t>0 above average</t>
  </si>
  <si>
    <t>Fine clear and chilly overnight, low 0.3c with –4.5c on the grass, so a widespread ground frost. The morning so far has been clear and sunny with wall to wall sunshine, warming rapidly. Another day of blue cloudless skies followed, very warm indeed for march.</t>
  </si>
  <si>
    <t>0c+</t>
  </si>
  <si>
    <t>&lt;0c</t>
  </si>
  <si>
    <t>&lt; = -5c</t>
  </si>
  <si>
    <t>&lt; = -10c</t>
  </si>
  <si>
    <t>Tuesday</t>
  </si>
  <si>
    <t>Wednesday</t>
  </si>
  <si>
    <t>Thursday</t>
  </si>
  <si>
    <t>Friday</t>
  </si>
  <si>
    <t xml:space="preserve">Turning mostly cloudy overnight, though staying dry. Variable cloud with bright and sunny spells to observation. There were warm hazy sunny spells through the morning, but cloud increased and thickened bringing light rain by early afternoon, there was a short spell of moderate by mid afternoon before the day finished of damp and drizzly. Feeling warm and humid. </t>
  </si>
  <si>
    <t xml:space="preserve">Eventual rainfall total after yesterdays storms was 20.4mm, bringing the total for this month to 140mm so far, still not as wet as June 2007 (161.5mm)
Clear for a time last night, though turning cloudy and breezy through the early hours with the odd spot of rain. The morning to observation has been mainly cloudy and breezy, though there were a few sunny spells early on, just bright spells currently. Rather cloudy through the morning with a few bright spells. Broken cloud spread in to the area after lunch and there were some good sunny spells through the afternoon and in to the evening. Very breezy.
</t>
  </si>
  <si>
    <t>SSE</t>
  </si>
  <si>
    <t>S</t>
  </si>
  <si>
    <t>SW</t>
  </si>
  <si>
    <t>Rain overnight, moderate at times, though with a rising temperature. The morning to observation has been overcast with continuous light to moderate rain, fresh to strong ENE wind. Moderate rain with the odd heavy spell continued until mid afternoon when the rain stopped. The early evening saw a few brighter spells, windy throughout, very cool again for September.</t>
  </si>
  <si>
    <t>Variable low cloud blowing in from the west overnight prevented the temperature from falling below 3.2c, a touch of ground frost was detected, grass low –0.7c. Bright spells to observation with thin low cloud and mist. The day saw a good deal of cloud with only bright spells, showers developed, these were moderate locally, but only a few spots of rain fell at this station. Cool.</t>
  </si>
  <si>
    <t>Cloudy mild, misty with drizzle overnight. Little change throughout the day, dull, overcast, damp with intermittent slight drizzle.</t>
  </si>
  <si>
    <t>Light rain moved away south-east through the early hours. The day dawned clear and chilly with a touch of ground frost. Low 3.9c with –0.4c on the grass. Sunny to observation. The day remained fine with sunny spells.</t>
  </si>
  <si>
    <t xml:space="preserve">Turning clear overnight, and chilly, low 7.8c. Thick fog developed before dawn with visibility down to &lt; 50 yards.
 The morning stayed foggy until around 08:30 GMT and the fog rapidly lifted in to fractus Stratus. At observation, sunny spells, still chilly, temperature 12.9c. The day stayed dry with sunny spells, though there was a good deal of high cloud which made the sun very hazy, especially through the afternoon. The evening stayed fine and dry.
</t>
  </si>
  <si>
    <t>Dry, cloudy and mild overnight. Slight drizzle at observation. Mainly cloudy through out with the odd brighter spells. Slight drizzle at times. Mild. The evening remained overcast with a light rain setting in before midnight.</t>
  </si>
  <si>
    <t xml:space="preserve">Cloudy overnight, dry. The morning so far has been dry and overcast. Another mostly overcast day followed, though again the early evening saw some brief brightness. </t>
  </si>
  <si>
    <t>drought</t>
  </si>
  <si>
    <t>Fine and clear overnight, low 8.3c. Sunny from the word go this morning with wall to wall sunshine, warming rapidly. The day continued dry and mainly sunny, feeling quite hot through the afternoon, top temperature 25.9c. The evening remained fine and warm.</t>
  </si>
  <si>
    <t>Moderate to heavy rain throughout most of the night and early hours, leaving 17.2mm. Rain stopped around dawn with clouds breaking. The morning to observation has been blustery with sunny spells and the odd light shower. There were further brief sunny spells, but cloud built enough to produce moderate to heavy and lengthy showers accompanied by thunder through the late morning and all afternoon. Windy. The rain continued in to the early evening.</t>
  </si>
  <si>
    <t>6-7</t>
  </si>
  <si>
    <t>Further rain overnight with a gusty westerly wind. A clearance arrived around dawn, so a bright and blustery start with a few light showers scattered around. Staying bright with sunny spells, but very windy with westerly gusts past 36mph. Feeling cool. The evening saw the westerly wind decrease and under a clear sky quickly becoming cool.</t>
  </si>
  <si>
    <t>Clear spells overnight allowed the temperature to fall low enough for a widespread ground frost, low 0.0c with -4.1c on the grass. At observation, partly cloudy, bright, frost lifted. A dry and bright day followed with sunny spells, mild in the sun, though a keen west north-westerly breeze made it feel chilly at times.</t>
  </si>
  <si>
    <t>A slight frost detected here overnight under clear spells, low –0.4c with –3.1c on the grass. At observation, Sunny, still a little ground frost. The day remained dry with sunny spells, though Stratus cloud moved across from the west from time to time. Mild with just a light westerly wind.</t>
  </si>
  <si>
    <t xml:space="preserve">Rainfall total yesterday from 05:00 GMT to 18:00 GMT = 31.9mm. 
Variable cloud overnight. The day dawned bright with sunny spells, with shallow fog briefly over the near by fields. Cloud soon built with showers threatening by 06:30 GMT. At observation, still some bright spells, though shower cumulus building. Further sunny spells through the day, by mid afternoon there were some heavy showers which continued locally in to the evening.
</t>
  </si>
  <si>
    <t>There was enough patchy cloud overnight to prevent the temperature from falling a way to far, never the less a cold night with the temperature dipping to –2.5c in the screen and –5.5c on the grass. So a widespread air frost. Bright so far this morning with cloud coming and going. There were further bright spells through the morning. The afternoon saw cloud increase to mostly overcast, though it stayed dry.</t>
  </si>
  <si>
    <t>Dry and mostly clear overnight. The morning so far has been dry and sunny. The day stayed sunny with only small amounts of cloud, turning hot, top temperature 27.1c. The evening continued fine and very warm.</t>
  </si>
  <si>
    <t>Light to moderate rain overnight cleared before dawn. At observation, overcast, wet underfoot, misty. Cloudy until mid afternoon when a few cloud breaks arrived from the west allowing a few brief sunny spells. The evening quickly became cool under cloud breaks.</t>
  </si>
  <si>
    <t>A continued force 2 to 3 south-westerly wind overnight and low cloud stopped the temperature falling as low as recently, though still –2.9 and –6.5c on the grass, so a penetrating moderate frost. Thick freezing fog descended over this location around 07:00 GMT as the wind fell very light again. Freezing fog persisted through the morning till around lunch time when it thinned to mist as a sheet of Stratocumulus cloud spread across the area from the west. Very cold with the maximum temperature only managing –1c by 16:00 GMT</t>
  </si>
  <si>
    <t xml:space="preserve">Wintry showers cleared away early last night and there were clear spells, a continued force 4-5 west to north westerly wind stopped the temperature from falling below 2.0c. 
Grass low –0.9c, so a touch of ground frost. At observation, dry with sunny spells, windy, feeling cool. The day continued bright with sunny spells and a blustery north westerly wind.
</t>
  </si>
  <si>
    <t>Clear spells followed last night’s short spell of rain. The day dawned clear. Sunny spells to observation. There sunny spells through the morning and in to the early afternoon. Cloudy conditions moved in from the south-west before mid afternoon, though only producing the odd spot of rain. Breezy. The evening saw clear spells developing.</t>
  </si>
  <si>
    <t>Widespread ground frost overnight under clear spells. Low 1.1c with –2.2c on the grass. Bright with hazy sunshine to observation. The day saw further sunny spells though medium level cloud increased through the afternoon to make a rather cloudy end to the day.</t>
  </si>
  <si>
    <t>Light showers in the area cleared before midnight with a mostly cloudy and damp night following. A few cloud breaks to observation, the ground temperature has fallen to 0.1c, so just avoiding a ground frost. The day was rather cloudy with a few bright spells.</t>
  </si>
  <si>
    <t>Showers eventually cleared by around 20:00 GMT last night and the rest of the night saw variable cloud. The day dawned overcast and damp, brightening up towards observation. The morning was bright, though the sun was hidden behind a vale of cirrus for the most part, sunny spells developed by early afternoon, but by mid afternoon an area of showers and thunderstorms moved in from the south-east, though the rain here only amounted to a few light and moderate bursts. The early evening saw further sunny spells and a few showers continuing.</t>
  </si>
  <si>
    <t>Staying mostly cloudy overnight, though with a clearing sky around dawn. The morning to observation has been bright with sunny spells. The day continued bright with sunny spells, though with cloud building threatening showers, though there were none at this station. Warmer than of late. The evening stayed dry though becoming cloudy.</t>
  </si>
  <si>
    <t>Clear spells overnight and staying mild. The day dawned bright with sunny spells. Low cloud moved in from the south making for overcast conditions for a time, before thinning and breaking around 08:30GMT. At observation, bright and warm with sunny spells, humid. The day saw some good sunny spells, turning very warm by afternoon. The evening continued warm and dry.</t>
  </si>
  <si>
    <t>Cloudy overnight with the temperature slowly climbing from a sub-zero lifting the frost to around 2.5c around dawn. Light rain and drizzle set in around 04:30 GMT. Rain and drizzle died out before observation, now overcast, breezy, thaw. Fog, visibility &lt;500 yds. The temperature is 3.5c which is also the 24 hour maximum. Rain commenced shortly after observation and continuing all day, moderate at times. Windy, turning much milder by afternoon. Moderate rain continued in to the evening.</t>
  </si>
  <si>
    <t>Light showers cleared away before midnight with clear spells following. Low 2.0c with –1.9c on the grass.  So a widespread ground frost. At observation, frosty with widespread ice underfoot. Bright, though misty. Sunny spells throughout the day. Staying damp underfoot. The evening saw some mainly light showery rain.</t>
  </si>
  <si>
    <t>Clear spells developing overnight with fog forming and a touch of ground frost before dawn. The morning to observation has seen the fog thicken, visibility &lt; 100 yds, blue sky visible directly overhead. The fog eventually lifted  as did the low cloud by the end of the morning. The afternoon saw some pleasant autumn sunshine before more cloud spread over the area before dusk.</t>
  </si>
  <si>
    <t>Variable cloud overnight, dry. The morning so far has been bright with sunny spells, cumulus clouds building. Sunny spells continued through the morning, by lunch time moderate to heavy showers were breaking out across the area with thunder. This location received a short moderate one around 12:30 GMT. There were further sunny spells through the afternoon and in to the evening with a few showers scattered around.</t>
  </si>
  <si>
    <t>Overnight: Very windy with north westerly gusts to 42 mph, this was accompanied by moderate to heavy showers from 02:00 to 03:00 GMT and around 06:00 to around 07:00 GMT. Again the maximum temperature of 9.9c for the 24-hour period was overnight. The morning to observation has seen more heavy showers and gale force northwesterly gusts. Total rainfall for the 24 hour period ending at 09:00GMT was 17.2mm. Continuing very windy with further NW gusts of &gt; 45mph, a few light showers too. The afternoon saw the showers clear and the wind moderated a little. The evening turned dry with clear spells, still rather windy.</t>
  </si>
  <si>
    <t>4-5</t>
  </si>
  <si>
    <t>Clear spells overnight, though turning cloudy through the early hours. Dawning cloudy and misty, though the cloud began to thin around 08:00 GMT with bright and sunny spells developing. At observation, cloud dissolving and breaking quickly, sunny spells. The day remained fine, turning hot, top temperature 27.0c. The evening stayed fine and warm.</t>
  </si>
  <si>
    <t>Light to moderate rain continued through the night and early hours until around 03:00 GMT, though it remained cloudy here until around dawn when a few cloud breaks spread in from the west. The morning to observation has seem medium level cloud increase again, damp underfoot. Staying cloudy throughout, feeling cool for October. The late evening saw light rain setting in.</t>
  </si>
  <si>
    <t>Variable cloud overnight with a few moderate showers continuing to squeeze through the Cheshire gap on force 3 NW wind. Low 3.4c. The day dawned cloudy with light showery rain. There have been further light showers though with sunny spells developing towards the observation. Clouds continued to build further through the morning and heavy showers broke out, a couple during the afternoon  were accompanied with hail and a clap or two of thunder at this location. Cool, top temperature 11.2c briefly, but the temperature was for the most part around 8 to 10c. The evening saw the showers clear away and it quickly turned chilly.</t>
  </si>
  <si>
    <t>Frost lifted overnight as it turned cloudy before midnight, though it stayed dry. At observation, rather cloudy, bright spells, dry. Cloudy through the day with a brisk westerly wind. There was the odd spot of rain too, but this only amounted to a trace. Top temperature 7.7c.</t>
  </si>
  <si>
    <t xml:space="preserve">Variable cloud overnight, breezy with light rain spreading in to the area from the west through the early hours. At observation, light to moderate rain. Staying overcast and dull all day with rain, moderate at times. </t>
  </si>
  <si>
    <t>There were clear spells for a short time last night, but low cloud and mist returned well before midnight, staying mild. At observation. Overcast, misty. The day remained cloudy and dry with only brief bright spells. The early evening saw clear spells develop.</t>
  </si>
  <si>
    <t>Turning cloudy overnight with light to moderate rain commencing through the early hours. The day dawned wet and breezy. The morning to observation has been overcast with several spells of moderate to heavy rain. A short spell of brighter weather arrived around lunch time, but was quickly followed by more thick cloud and moderate showers. Very humid. The evening continued cloudy with showers scattered around.</t>
  </si>
  <si>
    <t>Variable cloud overnight, mild and damp. Little change to observation. The day remained cloudy and mild with just the odd bright spell.</t>
  </si>
  <si>
    <t>Variable cloud overnight with a little light rain. Some weak sunny spells to observation, a good deal of high cloud, misty. A mostly cloudy day followed with just the odd brief bright and sunny spell. Very light wind throughout.</t>
  </si>
  <si>
    <t>Mostly cloudy overnight, dry. The morning to observation has been cloudy and dry. There were a few brief sunny spells through the morning and in to the early afternoon and the temperature hit 16.2 briefly. Showers broke out by mid afternoon; these were moderate locally and at this station for a short duration. Light to moderate showers continued well in to the evening.</t>
  </si>
  <si>
    <t>Showers cleared last night leaving variable cloud through the night. The morning so far has been dry and bright with sunny spells. Cumulus clouds bubbling up. Cloud continued to increase with showers heavy breaking out across the area around 10:00 GMT. This station caught a heavy one during the middle of the afternoon with a noticeable drop in temperature. A few showers continued in to the early evening across the area.</t>
  </si>
  <si>
    <t>Mostly cloudy through the night, with some light to moderate rain, quite windy at times too with gusts to 30mph. At observation, cloudy and breezy. The day saw bright and sunny spells but also scattered light to moderate showers. Feeling cooler, top temperature 5.3c. The evening turned mostly, though with a brisk westerly wind.</t>
  </si>
  <si>
    <t>Clear skies overnight. Low 3.1c with –1.0c on the grass, so another ground frost detected. Sunny from the word go this morning with mist over the nearby fields around dawn clearing quickly. At observation, sunny, warming rapidly. The day remained sunny and was rather warm. The evening remained fine and clear.</t>
  </si>
  <si>
    <t>Ground frost cleared after midnight as cloud and light drizzle moved in to the area from the west. Low 1.7c with 1.7c on the grass. At observation, mild and mostly cloudy with bright spells, damp. Dry with variable cloud throughout the day, feeling very mild, especially in sunny spells, top temperature 10.9c.</t>
  </si>
  <si>
    <t>Cloud coming and going overnight, though no more rain recorded here. Clear spells around dawn with mist over the near by fields. Low 3.0c with –0.1c on the grass, so a touch of ground frost detected. The morning to observation has seen bright with sunny spells. Bright with sunny spells during the morning and in to the afternoon, though with a good deal of cloud bubbling up producing showers throughout the are, this station only saw the tail end of a couple of showers, though these were moderate briefly.</t>
  </si>
  <si>
    <t>Barometer
Pressure mb 09:00</t>
  </si>
  <si>
    <t>Clear and cold overnight with a continued north-westerly breeze. Low –1.6c with –5.1c on the grass. Sunny and frosty to observation. A sunny day followed, though staying chilly with frost persisting in shaded areas.</t>
  </si>
  <si>
    <t>Dry with a few clear spells overnight. The day dawned bright with sunny spells. The morning so far has seen bright and brief sunny spells, cumulus clouds bubbling up. The day saw continued bright and sunny spells and it remained dry here.</t>
  </si>
  <si>
    <t>Variable cloud overnight with clear spells developing around dawn, shallow mist and fog patches over the near by fields at sunrise. The morning to observation has been sunny and mild. The day stayed dry and mainly sunny, feeing pleasant and rather warm in the sunshine.</t>
  </si>
  <si>
    <t xml:space="preserve">Clear until the early hours when thick fog developed with visibility falling to &lt;150 yards. At observation, thick fog. The fog lingered till around 11:30 when it cleared quickly, the rest of the day saw lots of hazy sunshine, feeling warm. Very hazy / smog with visibility reduced to 2 or 3 miles at best. </t>
  </si>
  <si>
    <t xml:space="preserve">Clear and cold overnight with a moderate to severe frost. Low –4.8c with –8.5c on the grass. At observation, bright, cold and frosty, A layer of broken Stratocumulus is edging in from the SW. Variable cloud through the day, with some good sunny spells also, frost persisting in the shade. The early evening saw further frost developing for a short time under cloud breaks. The frost began to lift by mid evening as cloud thickened bringing outbreaks of light to moderate rain by late evening. </t>
  </si>
  <si>
    <t>The rain eventually cleared away after midnight. The day dawned cloudy and damp. The  morning so far has seen a few bright spells developing. The day saw further bright spells and with some sunny spells at times, still a good deal of cloud around for the most part with a short light shower towards early evening.</t>
  </si>
  <si>
    <t>Another cold night with a penetrating frost, though temperature wise only down to –2.2c, a constant 7 to 10mph wind was producing a wind chill of around –8c. The morning to observation has been cold, clear and frosty, widespread ice on paths and untreated roads. The saw good sunny spells, still feeling cold though, especially in the moderate south easterly wind. Top temperature 4.8c. The evening and night saw the frost returning quickly.</t>
  </si>
  <si>
    <t>ESE</t>
  </si>
  <si>
    <t xml:space="preserve">Cloudy overnight with a little light rain towards dawn. The rain died out around 06:00 GMT. The morning to observation has been overcast with the odd short bright 
spell. The morning saw now rain here, though only 5 to 10 miles to the south-east of this station it was very wet indeed for the most part of the day. Only light and 
intermittent rain fell during the afternoon in this location. </t>
  </si>
  <si>
    <t>Clear skies overnight. Low 3.1c with –1.0c on the grass, so another ground frost detected. Sunny from the word go this morning with mist over the nearby fields around dawn clearing quickly. At observation, sunny, warming rapidly. The day remained sunny and was rather warm.</t>
  </si>
  <si>
    <t>Another mild and mostly cloudy night. At observation, overcast and dry. A mainly overcast day followed, though there were some bright and sunny spells towards the end of the afternoon and in to the evening.</t>
  </si>
  <si>
    <t>Staying mainly cloudy and mild overnight with a little drizzle after midnight. The morning to observation has been dry and cloudy with bright spells developing. A dry day followed with sunny spells, although a good deal of cloud at times. The early evening saw cloud increase further with rain, moderate and heavy at times set in. The heavy rain moved away after midnight, with a few clear spells following.</t>
  </si>
  <si>
    <t>Clear sky overnight with shallow fog forming before dawn. The sun burnt off the fog quickly and the morning so far has been sunny, feeling warm. A very warm / hot day followed with good spells of sunshine. A fine and warm early evening followed.</t>
  </si>
  <si>
    <t>Cloudy and mild overnight with a spell of moderate rain towards midnight. There were further though light showers through the early hours. The day dawned cloudy and wet underfoot with mist over the near by fields. Mostly overcast with bright spells and damp underfoot to observation. Sunny spells developed by late morning and in to the afternoon. Cloud built enough by mid afternoon to produce thunderstorms in the vicinity, though only a couple light showers fell at this location. The evening was mainly cloudy, another batch of showers moved through the area before midnight giving some moderate rain here.</t>
  </si>
  <si>
    <t>Cloudy overnight, so the temperature remained above freezing for the most part, though a few gaps in the cloud around 05:00 GMT allowed for a dip to -0.3c with –4.7c on the grass. At observation, cloud clearing, ground frost. There were sunny spells through the day, staying dry. Ground frost returned soon after dusk.</t>
  </si>
  <si>
    <t>2-3</t>
  </si>
  <si>
    <t>Variable cloud for the first part of the night, turning overcast through the early hours. The morning to observation has been cloudy and dry. The late morning through to the afternoon continued dry with bright and sunny spells developing, very mild.</t>
  </si>
  <si>
    <t xml:space="preserve">After around 26 hours of continuous light to moderate rain, it petered out around  00:30 GMT.. The total for that period, 29.1mm. the 24 hour up to 09:00 GMT total was 16.1mm. 
The maximum temperature to 18:00 GMT yesterday was just 10.6c, though the 24 hour maximum to 09:00GMT was 11.0c, even so this made it the coldest June day since 1997.  (10.2c)
The day dawned bright and partly cloudy, wet underfoot. The morning to observation has been bright with sunny spells. There were  further sunny spells throughout the day, but also large amounts of cloud at time, enough to produce the odd moderate spot of rain. Cool for June, top temperature 14.4c.
</t>
  </si>
  <si>
    <t>Cloudy and icy overnight with a little light snow and some freezing drizzle. The southerly wind increased to force 3-4 producing significant wind chill. At observation, overcast with the odd light snow flake, feeling very cold. Just a dusting of additional snow. Still 2.5cm of old snow 75%. The day stayed overcast and cold with sub-zero wind chill, little brightness. Top temperature 1.5c. The temperature quickly fell below freezing around dusk.</t>
  </si>
  <si>
    <t>Clear overnight, turning chilly with the first ground frost of the season, low 2.8c with –0.2c on the grass. Sunny spells so far this morning. The day stayed dry with sunny spells. Breezy.</t>
  </si>
  <si>
    <t>A few cloud breaks overnight allowed the temperature to fall low enough for a touch of ground frost. Most of the snow thawed away yesterday so just a few icy patches left this morning. At observation, cloudy and damp. Staying mainly cloudy with just the odd short light shower producing jus a few spots. There were a few sunny spells by late afternoon, but these were short lived as more cloud spread to the area before dusk.  Mild, top temperature 7.9c.</t>
  </si>
  <si>
    <t>Dry, cloudy and warm overnight, low 15.9c. A clearance arrived around 06:00 GMT and the morning so far has been sunny and warm. The morning and early afternoon saw further good sunny spells. By mid afternoon cloud increased and it turned cooler, keeping dry here.</t>
  </si>
  <si>
    <t>Turning cloudy overnight, staying mild, just a few spots of light rain detected. The morning has been mainly cloudy with a short spell of light drizzle around 08:00 GMT. At observation, dry and overcast. The remained cloud with the odd brighter spells, just the odd spot of light rain in the wind, breezy.</t>
  </si>
  <si>
    <t>Clear spells for a time last night before turning cloudy before midnight. Dawning cloudy and dry. Little change through the morning to observation. The morning day stayed mainly cloudy with only a few bright and brief sunny spells.</t>
  </si>
  <si>
    <t xml:space="preserve">Cloudy and warm overnight with a little rain. The morning to observation has seen mostly overcast conditions with a little light rain. At observation, heavy dark cloud to the west is back building towards this location, continuous high elevation thunder.
At around 10:45 GMT, high altitude lightening and thunder passed through this location, torrential rain for 15 minutes leaving 9mm.
Further storms moved in from the SW during the morning and in to the early part of the afternoon producing more torrential rain. By mid afternoon the storms cleared and there was some warm sunshine through to the evening.
</t>
  </si>
  <si>
    <t>A few cloud breaks for a time overnight before turning overcast after midnight. The day dawned cloudy. Light rain commenced around 08:30GMT. Mostly cloudy and cool, though only with the odd spot of light rain after observation. A clearance arrived by late afternoon allowing a few sunny spells before dark.</t>
  </si>
  <si>
    <t>Rain became continuous and moderate after midnight. Dawning wet with continuous moderate rain. At observation, no change. Moderate rain continued with the temperature falling to be around 4.5c by lunchtime. A clearance arrived around 14:30 GMT with a few brief sunny spells. The evening turned clear and chilly for a short time, before cloudy conditions arrived from the west by mid evening.</t>
  </si>
  <si>
    <t>Clear overnight with a ENE wind picking up to fresh. Sunny this morning with wall to wall sunshine, feeing pleasant in the fresh east wind. The day remained sunny with a clear blue sky and good visibility, though a fresh easterly breeze, it was warm, top temperature 24.3c.</t>
  </si>
  <si>
    <t>Cloudy overnight with a fresh to strong easterly wind picking up. Light to moderate rain arrived here around 05:00 GMT. At observation, continuous light rain, feeling cold and raw in the fresh east wind. Intermittent light to moderate rain continued throughout under mainly overcast skies with only brief brightness just after lunch. Less windy by afternoon. Light to moderate rain continued in to the evening.</t>
  </si>
  <si>
    <t>Mostly cloudy overnight, dry. The morning has been mainly cloudy with the odd spot of rain. Turning brighter with sunny spells developing at observation. Mostly cloudy for the rest of the day, though it stayed dry. There were some brief hazy sunny spells and the temperature responded to a maximum of 14.8c, though this was tempered by a chilly and fresh north-easterly wind.</t>
  </si>
  <si>
    <t>Clear for a time last night, though cloud increased after midnight. The day started with broken cloud with sunny spells developing. After a brief spell of brightness, cloud increased again to almost overcast by observation, dry. The morning remained dry, but dull. The afternoon saw rain setting in around 13:00GMT, this became moderate for a while, before turning light again by late afternoon and in to the early evening.</t>
  </si>
  <si>
    <t>Light rain continued until around midnight, the early hours remained cloudy with light drizzle at times. The morning to observation has been overcast, damp under foot.  The day remained cloudy with the odd light shower and cold for the most part with just a brief spell of brightness around 14:00 GMT and the temperature managed 9.7c, before quickly falling away back to around 8.5c as the cloud thickened once more. The evening saw a few spots of light rain.</t>
  </si>
  <si>
    <t>Clear skies lead to a widespread moderate frost overnight, thick freezing fog also formed during the early hours, low –4.2c with –7.8c on the grass. At observation, thick freezing fog, vis &lt; 100 yards. The fog cleared around 11:00 GMT and the temperature climbed quickly in spring sunshine in to the mild category by afternoon. Turning cloudy towards evening.</t>
  </si>
  <si>
    <t>Gust Direct.</t>
  </si>
  <si>
    <t>Hail</t>
  </si>
  <si>
    <t>Freezing Fog</t>
  </si>
  <si>
    <t>Total gnd frosts</t>
  </si>
  <si>
    <t>Frosts at 09:00</t>
  </si>
  <si>
    <t>Total Rain days</t>
  </si>
  <si>
    <t>1mm or more</t>
  </si>
  <si>
    <t>Mean</t>
  </si>
  <si>
    <t>N</t>
  </si>
  <si>
    <t>NE</t>
  </si>
  <si>
    <t>E</t>
  </si>
  <si>
    <t>Cloudy and damp overnight, clearer conditions arrived from the west just before dawn. The morning to observation has been bright and sunny. Turning rather cloudy through the morning, with mainly overcast conditions by afternoon, staying dry, milder than of late.</t>
  </si>
  <si>
    <t>Cloudy and very mild indeed overnight with the temperature rising to 12.0c. At observation, overcast, muggy and damp. Bright and sunny spells developed by late morning and in to the afternoon, turning rather warm for late February, top temperature 17.7c, the warmest February day since local records began in 1991.</t>
  </si>
  <si>
    <t>Clear for a time overnight with a widespread ground frost. Cloud increased from the south through the early hours bringing outbreaks of light rain before dawn. At observation, light rain and drizzle. Light rain and drizzle cleared by late morning and the afternoon saw sunny spells. The early evening saw a short sharp shower. Clear spells followed with ground forming quickly.</t>
  </si>
  <si>
    <t>Clear and very cold overnight with a moderate to severe frost, low –4.0c with –7.0c on the grass. After a sunny and cold start with mist over the near by fields, low and mid level cloud increased from the north west by 07:30 GMT, the frost slowly lifting. Cloud increased to almost overcast by observation and the morning and afternoon stayed cloudy with the odd spot of light rain felt in the moderate NW wind.</t>
  </si>
  <si>
    <t>Turning clear overnight, very cold with another severe frost, low –8.0c with –10.1c on the grass / snow. At observation, severe frost, icy, sunny. The day remained sunny but cold with frost and snow persisting in the shade and only a very slow thaw in direct sun. The evening started clear with a rapidly falling temperature, though cloud increased by mid evening and the temperature recovered to above freezing by the early hours.</t>
  </si>
  <si>
    <t>Clear spells overnight. A few sunny spells to observation, a good deal of cloud building with light showers breaking out. Sunny spells developed through the morning for a time before further cloud and mainly light showers broke out. The showers continued in to the early evening.</t>
  </si>
  <si>
    <t xml:space="preserve">Mainly cloudy overnight with drizzle fizzling out. The odd cloud break after midnight allowed the temperature to fall to 1.0c with –1.1c on the grass. Thicker cloud and rain accompanied by a fresh to strong North to north east wind arrived in the area around 06:30 GMT, this quickly changed to moderate sleet and wet snow quickly giving a covering of around 3.0cm by observation. 
At observation, moderate wet snow, feeling cold and raw in a strong NNE wind. The snow continued for much of the morning, though slowly turned to sleet and then rain alternating with sleet through the afternoon. The snow cover thawed away by 14:00 GMT, though further sleet continued through to early evening when it cleared away as broken skies reached the area around dusk. Very cold for April, top temperature to 18:00 GMT was 3.6c, though feeling subzero in the at times strong NE wind.
</t>
  </si>
  <si>
    <t>Clear overnight, though temperatures were prevented from falling quickly by a continued force 2-3 easterly wind. Low 2.5c with 1.0c on the grass. The day dawned bright with sunny spells, high and mid level cloud increasing from the south. At observation, it has turned almost overcast within the last half and hour, still dry. The morning remained cloudy with a few spots of rain before lunch. The afternoon saw a spell of moderate rain before clearing around 14:00 GMT. The rest of the afternoon saw a few brighter spells only, cool again, top temperature 11.3c. The evening and night saw another spell of rain, this was moderate for a short time.</t>
  </si>
  <si>
    <t>Clear overnight with shallow mist fog forming before dawn. Hazy sunny spells to observation. The day saw further sunny spells which became less hazy as the high cloud moved away and thinned, feeling pleasantly warm.</t>
  </si>
  <si>
    <t>Clear spells for a time last night, clouding over after midnight. The day dawned overcast and dry. Light rain and drizzled spread from the south-west around 07:30 GMT, at observation, overcast, light rain. The rain died out around 09:30 GMT, though it remained cloudy until late morning. The early afternoon saw sunny spells developing, turning warm.</t>
  </si>
  <si>
    <t xml:space="preserve"> Stanton Station: SOUTH DERBYSHIRE (near Burton upon Trent.)  Lat. 52°46'N Long. 1°36'W  Ht. 74m A.M.S.L.Grid Ref: SK 26500 (Paul Carfoot)</t>
  </si>
  <si>
    <t>Month</t>
  </si>
  <si>
    <t>Stanton mean</t>
  </si>
  <si>
    <t>0.2mm or more</t>
  </si>
  <si>
    <t xml:space="preserve">Cloudy and mild overnight with a few spits of rain. The morning has seen no change so far. There was further intermittent light rain through for an hour or so after observation. The day then remained predominantly cloudy, but there were some short brighter spells and the temperature briefly hit the maximum for the day of 17.8c. </t>
  </si>
  <si>
    <t>Dry overnight, clear for a time, low cloud moved in from the east through the early hours, to make for a cloudy start. The morning was mostly cloudy up to observation, though turning much brighter with the cloud thinning while taking readings. Hazy. Long hazy sunny spells developed and the day became quite hot again, top temperature 27.7c. The evening remained fine and very warm.</t>
  </si>
  <si>
    <t>Jun</t>
  </si>
  <si>
    <t>Jul</t>
  </si>
  <si>
    <t>Aug</t>
  </si>
  <si>
    <t>Sep</t>
  </si>
  <si>
    <t>Nov</t>
  </si>
  <si>
    <t>Dec</t>
  </si>
  <si>
    <t xml:space="preserve">Moderate rain continued through the early hours accompanied by a fresh NE wind. The day dawned overcast and wet with light to moderate rain. At observation, overcast, moderate rain, feeling raw in the fresh north-east wind. Rain continued all day, moderate at times, accompanied by a fresh, at times strong north-easterly wind, feeling cold and raw, top temperature 10.6c. The evening and night saw the moderate rain continue. </t>
  </si>
  <si>
    <t>Clear spells gave way to cloudy conditions before dawn. Low 0.4c with –3.4c on the grass. The morning to observation has been dry and mostly cloudy with a few bright spells. The day saw a couple of brief sunny spells, but on the whole it remained mostly cloudy with a few light showers in the area, though only a few spots in the wind were noted at this location. Top temperature 11.2c.</t>
  </si>
  <si>
    <t>Cloudy overnight with a little light showery rain, quite mild though, low 11.7c. Cloudy through the morning with the odd break to the north-east. Showers in the vicinity at observation. Another mainly cloudy day followed with showers, mostly light, but there was the occasional moderate burst. Cool for June.</t>
  </si>
  <si>
    <t>Variable cloud overnight with the occasional light to moderate showers blowing in from the south-west.. Low 2.3c with –1.7cc on the grass, so a slight ground frost detected. The morning saw some sunny spells before cloud increased by noon. Light to moderate rain set in by mid afternoon and continued to early evening when it cleared away.</t>
  </si>
  <si>
    <t>Clear spells followed last nights thunderstorms and the night was mainly clear. The day dawned bright and sunny. Turning cloudy through the morning high and medium level cloud blowing in from the south-west. The morning stayed mostly overcast with just brief spells of very hazy sunshine. By mid afternoon clearer conditions arrived from the west with some good sunny spells, breezy.</t>
  </si>
  <si>
    <t>Variable cloud overnight produced a few spot s of showery rain, in clear spells the temperature dropped to 2.5c with –1.1c on the grass so another ground frost detected. Bright this morning with sunny spells, but cumulus cloud is building rapidly. Moderate showers broke out by late morning and in to the afternoon, these continued in to the early evening.</t>
  </si>
  <si>
    <t>Saturday</t>
  </si>
  <si>
    <t>Sunday</t>
  </si>
  <si>
    <t>Clear spells until the early hours, turning rather cloudy for a time, before another clearance arrive around dawn. The morning so far has been sunny, warming quickly. A very warm, dry and sunny day followed.</t>
  </si>
  <si>
    <t>After yesterdays soaking, rain stayed well away to the north overnight, so dry here with a few clear spells. Dry and to overcast observation, windy, feeling cool. The morning continued dry and windy. The after saw light rain commencing around 13:00 GMT and continued through the afternoon.</t>
  </si>
  <si>
    <t>After a maximum temperature of just 3.6c to 18:00 hours yesterday, the temperature climbed a little through the early hours under cloudy skies to 4.0c. At observation, cloudy and dry, temperature 4.3c, this makes it the coldest 24 hour April period since April 2000 (2.9c) A cloudy, dry and cool morning followed with a brisk NE wind with the temperature around 6c. The afternoon saw a few brighter spells develop with brief spells of sunshine and the temperature climbed to 9.9c. The evening saw the sky clear with ground frost setting in quickly.</t>
  </si>
  <si>
    <t>SE</t>
  </si>
  <si>
    <t>The moderate to heavy snow stopped around 10:30 GMT last night after dumping 10cm average depth, 100% cover. There was a slight thaw for a few hours or so before the sky cleared through the early hours and the temperature dropped rapidly to –4.2c. Thick freezing fog also developed around dawn. At observation, frost, deep snow, shallow fog clearing slightly, partly cloudy sky visible overhead, bright. The were a few hazy sunny spells, though with a good deal of high and low cloud at times, misty to from time to time. Much less cold than recently, top temperature 5.1c with a thaw of lying snow.</t>
  </si>
  <si>
    <t>Turning clear and chilly overnight, low 7.9c. The morning so far has been bright with sunny spells, cumulus bubbling up rapidly by observation. There were further sunny spells through the day despite large amounts of cloud at times. Cooler than of late, though still pleasant enough in the sun.</t>
  </si>
  <si>
    <t>Mostly cloudy overnight with just a few spots of rain. The morning has been bright with sunny spells, though cumulus clouds are building quickly. There were further spells of sunshine through the morning and it felt warmer than recently. By afternoon cloud built further and showers broke out across the area, with a couple of moderate ones at this station, thunder was heard around teatime. Showers continued in to the evening.</t>
  </si>
  <si>
    <t>Day</t>
  </si>
  <si>
    <t>Date</t>
  </si>
  <si>
    <t>Comments</t>
  </si>
  <si>
    <t>Variable cloud overnight and early this morning with light blustery showers, windy with gusts past 41mph. At observation, windy, mostly clear. The day continued very windy with frequent NW gusts past gale force, top wind speed, 46mph. There were scattered light showers also. The evening saw variable cloud with the wind dieing down somewhat.</t>
  </si>
  <si>
    <t xml:space="preserve">Clear spells overnight though clouding over towards dawn. The morning to observation has been mainly cloudy with a little light showery rain. Bright spells developing now. Further breaks began to appear by late morning and the afternoon became quite sunny, feeling cool at times though in the fresh west to northwest wind. </t>
  </si>
  <si>
    <t>Under a clear sky overnight the temperature dropped to 2.5c by dawn with 0.8c on the grass, so just missing a ground frost here.  The coldest August night on local record since 1991. Sunny spells so far this morning, still on the chilly side at observation, though the temperature is rising rapidly now. There sunny spells through the morning and in to the early afternoon. Turning cloudy by mid afternoon with a little light rain setting in around teatime.</t>
  </si>
  <si>
    <t>After yesterdays moderate to heavy rain, a clearance spread to the area after blustery showers cleared away to the east through the early hours. The temperature fell to 3.8c around dawn with a continued force 3 south-westerly wind. The morning to observation has been bright and breezy with sunny spells, cloud bubbling up rapidly now. Showers broke out across the area, though only a short light one was recorded at this station. There were good sunny spells also, though the fresh westerly breeze took the edge off the temperature.</t>
  </si>
  <si>
    <t>Annual %</t>
  </si>
  <si>
    <t>Feb</t>
  </si>
  <si>
    <t>Mar</t>
  </si>
  <si>
    <t>Apr</t>
  </si>
  <si>
    <t>4</t>
  </si>
  <si>
    <t>Moderate to heavy rain and high winds cleared away after midnight with clear spells following. The day dawned clear with a touch of ground frost. At observation, sunny. The remained fine and sunny. Turning frosty by early evening.</t>
  </si>
  <si>
    <t>A few light wintry showers overnight with clear spells, low -0.6c with –3.9c on the grass. The morning to observation has been frosty, icy underfoot, sunny. A sunny day followed though feeling cold in the brisk north wind. Frost and ice persisted all day in shaded areas. Further frost quickly formed around dusk.</t>
  </si>
  <si>
    <t>Cloud breaks last evening quickly gave way to more cloudy conditions overnight, staying dry. Cloudy and dry to observation. The day remained overcast and dull with just a few light spots of rain and some intermittent drizzle. Mild.</t>
  </si>
  <si>
    <t>Cold with a widespread slight to moderate frost overnight, low –1.6c with –6.1c on the grass. At observation, frosty, sunny. Staying fine through the day with good sunny spells. Thin high cloud spread across the area by later afternoon. Quickly turning chilly after dark.</t>
  </si>
  <si>
    <t>Thick fog formed overnight. Little change to observation, visibility &lt;100 yards. Sky bright overhead. The fog persisted until around lunch time, though thinned out somewhat. The afternoon saw a good deal of cloud blowing in from the east and the temperature fell from the mild category, 7.9c to 5.0c by the end of the afternoon, feeling quite cool by then in a light easterly wind.</t>
  </si>
  <si>
    <t>Clear for a time last night and turning chilly, low 8.7c, cloud, light / moderate rain and drizzle arrived around 01:00 GMT. The day dawned overcast with moderate drizzle. The morning to observation has seen further intermittent light to moderate drizzle. The day stayed cloudy with intermittent light drizzle and light rain, just a few brighter spells through the middle of the afternoon.</t>
  </si>
  <si>
    <t>Clear spells last night lead to ground frost and thick fog developing. Low 0.2c with –4.1c on the grass. The day dawned foggy with visibility less than 100 yards. At observation, thick fog, vis &lt;100 yds. The fog persisted for much of the morning, though did begin to thin before  lunch time. The afternoon saw a few weak and feeble sunny spells, before low cloud and misty conditions returned by mid afternoon. The temperature briefly reached 10.0c in the bright spells, but quickly fell back to around 7c under the cloud.</t>
  </si>
  <si>
    <t>Year</t>
  </si>
  <si>
    <t>30c+</t>
  </si>
  <si>
    <t>25c+</t>
  </si>
  <si>
    <t>21+</t>
  </si>
  <si>
    <t>15c+</t>
  </si>
  <si>
    <t>10c+</t>
  </si>
  <si>
    <t>5c+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</si>
</sst>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0.00_ ;[Red]\-0.00\ "/>
    <numFmt numFmtId="169" formatCode="d\-mmm\-yy"/>
    <numFmt numFmtId="170" formatCode="&quot;Yes&quot;;&quot;Yes&quot;;&quot;No&quot;"/>
    <numFmt numFmtId="171" formatCode="&quot;True&quot;;&quot;True&quot;;&quot;False&quot;"/>
    <numFmt numFmtId="172" formatCode="&quot;On&quot;;&quot;On&quot;;&quot;Off&quot;"/>
    <numFmt numFmtId="173" formatCode="0.000"/>
    <numFmt numFmtId="174" formatCode="0.000_ ;[Red]\-0.000\ "/>
  </numFmts>
  <fonts count="47">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b/>
      <sz val="12"/>
      <name val="Arial"/>
      <family val="0"/>
    </font>
    <font>
      <i/>
      <u val="single"/>
      <sz val="8"/>
      <name val="Arial"/>
      <family val="2"/>
    </font>
    <font>
      <b/>
      <u val="single"/>
      <sz val="10"/>
      <name val="Arial"/>
      <family val="2"/>
    </font>
    <font>
      <sz val="8"/>
      <color indexed="40"/>
      <name val="Arial"/>
      <family val="2"/>
    </font>
    <font>
      <b/>
      <sz val="8"/>
      <color indexed="8"/>
      <name val="Arial"/>
      <family val="2"/>
    </font>
    <font>
      <sz val="9"/>
      <name val="Tahoma"/>
      <family val="0"/>
    </font>
    <font>
      <b/>
      <u val="single"/>
      <sz val="16"/>
      <color indexed="63"/>
      <name val="Arial"/>
      <family val="2"/>
    </font>
    <font>
      <b/>
      <u val="single"/>
      <sz val="10"/>
      <color indexed="60"/>
      <name val="Arial"/>
      <family val="2"/>
    </font>
    <font>
      <sz val="10"/>
      <color indexed="60"/>
      <name val="Arial"/>
      <family val="2"/>
    </font>
    <font>
      <b/>
      <sz val="10"/>
      <color indexed="63"/>
      <name val="Arial"/>
      <family val="2"/>
    </font>
    <font>
      <b/>
      <sz val="10"/>
      <color indexed="53"/>
      <name val="Arial"/>
      <family val="2"/>
    </font>
    <font>
      <b/>
      <sz val="10"/>
      <color indexed="12"/>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sz val="8"/>
      <color indexed="22"/>
      <name val="Arial"/>
      <family val="2"/>
    </font>
    <font>
      <b/>
      <sz val="8"/>
      <name val="Arial"/>
      <family val="2"/>
    </font>
    <font>
      <u val="single"/>
      <sz val="8"/>
      <color indexed="12"/>
      <name val="Arial"/>
      <family val="2"/>
    </font>
    <font>
      <sz val="8"/>
      <color indexed="10"/>
      <name val="Arial"/>
      <family val="2"/>
    </font>
    <font>
      <b/>
      <u val="single"/>
      <sz val="8"/>
      <color indexed="63"/>
      <name val="Arial"/>
      <family val="2"/>
    </font>
    <font>
      <b/>
      <i/>
      <u val="single"/>
      <sz val="10"/>
      <name val="Arial"/>
      <family val="2"/>
    </font>
    <font>
      <b/>
      <i/>
      <u val="single"/>
      <sz val="10"/>
      <color indexed="23"/>
      <name val="Arial"/>
      <family val="2"/>
    </font>
    <font>
      <sz val="8"/>
      <color indexed="22"/>
      <name val="Times New Roman"/>
      <family val="1"/>
    </font>
    <font>
      <i/>
      <u val="single"/>
      <sz val="8"/>
      <color indexed="8"/>
      <name val="Arial"/>
      <family val="2"/>
    </font>
    <font>
      <sz val="8"/>
      <color indexed="8"/>
      <name val="Times New Roman"/>
      <family val="1"/>
    </font>
    <font>
      <sz val="8"/>
      <name val="Times New Roman"/>
      <family val="1"/>
    </font>
    <font>
      <sz val="8"/>
      <color indexed="8"/>
      <name val="Verdana"/>
      <family val="2"/>
    </font>
    <font>
      <sz val="8"/>
      <name val="Tahoma"/>
      <family val="0"/>
    </font>
    <font>
      <b/>
      <sz val="9"/>
      <name val="Tahoma"/>
      <family val="0"/>
    </font>
    <font>
      <b/>
      <u val="single"/>
      <sz val="10"/>
      <color indexed="53"/>
      <name val="Arial"/>
      <family val="2"/>
    </font>
    <font>
      <sz val="8"/>
      <color indexed="15"/>
      <name val="Arial"/>
      <family val="2"/>
    </font>
    <font>
      <b/>
      <u val="single"/>
      <sz val="10"/>
      <color indexed="12"/>
      <name val="Arial"/>
      <family val="2"/>
    </font>
    <font>
      <b/>
      <sz val="8"/>
      <color indexed="10"/>
      <name val="Arial"/>
      <family val="2"/>
    </font>
    <font>
      <sz val="11"/>
      <name val="Times New Roman"/>
      <family val="1"/>
    </font>
  </fonts>
  <fills count="23">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lightDown">
        <bgColor indexed="22"/>
      </patternFill>
    </fill>
    <fill>
      <patternFill patternType="solid">
        <fgColor indexed="12"/>
        <bgColor indexed="64"/>
      </patternFill>
    </fill>
    <fill>
      <patternFill patternType="solid">
        <fgColor indexed="18"/>
        <bgColor indexed="64"/>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lightUp">
        <bgColor indexed="22"/>
      </patternFill>
    </fill>
    <fill>
      <patternFill patternType="solid">
        <fgColor indexed="14"/>
        <bgColor indexed="64"/>
      </patternFill>
    </fill>
    <fill>
      <patternFill patternType="solid">
        <fgColor indexed="52"/>
        <bgColor indexed="64"/>
      </patternFill>
    </fill>
    <fill>
      <patternFill patternType="solid">
        <fgColor indexed="48"/>
        <bgColor indexed="64"/>
      </patternFill>
    </fill>
  </fills>
  <borders count="37">
    <border>
      <left/>
      <right/>
      <top/>
      <bottom/>
      <diagonal/>
    </border>
    <border>
      <left style="thin"/>
      <right style="thin"/>
      <top style="thin"/>
      <bottom style="thin"/>
    </border>
    <border>
      <left style="thin"/>
      <right style="thin"/>
      <top style="thin"/>
      <bottom style="thick">
        <color indexed="10"/>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ck"/>
      <bottom>
        <color indexed="63"/>
      </bottom>
    </border>
    <border>
      <left style="thin"/>
      <right style="thin"/>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ck"/>
      <right style="thin"/>
      <top style="thick"/>
      <bottom>
        <color indexed="63"/>
      </bottom>
    </border>
    <border>
      <left>
        <color indexed="63"/>
      </left>
      <right>
        <color indexed="63"/>
      </right>
      <top style="thick"/>
      <bottom>
        <color indexed="63"/>
      </bottom>
    </border>
    <border>
      <left style="thick"/>
      <right style="thin"/>
      <top style="thin"/>
      <bottom style="thin"/>
    </border>
    <border>
      <left style="thick"/>
      <right style="thin"/>
      <top>
        <color indexed="63"/>
      </top>
      <bottom>
        <color indexed="63"/>
      </bottom>
    </border>
    <border>
      <left style="thin"/>
      <right style="thick"/>
      <top>
        <color indexed="63"/>
      </top>
      <bottom>
        <color indexed="63"/>
      </bottom>
    </border>
    <border>
      <left style="thick"/>
      <right style="thin"/>
      <top style="medium"/>
      <bottom style="medium"/>
    </border>
    <border>
      <left style="thin"/>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color indexed="63"/>
      </left>
      <right style="thin"/>
      <top style="thin"/>
      <bottom style="thin"/>
    </border>
    <border>
      <left style="thick"/>
      <right style="thin"/>
      <top style="thin"/>
      <bottom>
        <color indexed="63"/>
      </bottom>
    </border>
    <border>
      <left style="medium"/>
      <right style="thin"/>
      <top>
        <color indexed="63"/>
      </top>
      <bottom style="thin"/>
    </border>
    <border>
      <left style="thin"/>
      <right style="thick"/>
      <top style="thin"/>
      <bottom>
        <color indexed="63"/>
      </bottom>
    </border>
    <border>
      <left style="thin"/>
      <right>
        <color indexed="63"/>
      </right>
      <top style="medium"/>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4">
    <xf numFmtId="0" fontId="0" fillId="0" borderId="0" xfId="0" applyAlignment="1">
      <alignment/>
    </xf>
    <xf numFmtId="0" fontId="3" fillId="0" borderId="1" xfId="0" applyFont="1" applyFill="1" applyBorder="1" applyAlignment="1">
      <alignment horizontal="center"/>
    </xf>
    <xf numFmtId="0" fontId="0" fillId="0" borderId="0" xfId="0"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4" fillId="0" borderId="1" xfId="0" applyFont="1" applyFill="1" applyBorder="1" applyAlignment="1">
      <alignment horizontal="center"/>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0" xfId="0" applyFont="1" applyAlignment="1">
      <alignment shrinkToFit="1"/>
    </xf>
    <xf numFmtId="0" fontId="3" fillId="0" borderId="0" xfId="0" applyFont="1" applyAlignment="1">
      <alignment horizontal="center"/>
    </xf>
    <xf numFmtId="165" fontId="15" fillId="0" borderId="1" xfId="0" applyNumberFormat="1" applyFont="1" applyFill="1" applyBorder="1" applyAlignment="1">
      <alignment horizontal="center"/>
    </xf>
    <xf numFmtId="165" fontId="15" fillId="0" borderId="1" xfId="0" applyNumberFormat="1" applyFont="1" applyFill="1" applyBorder="1" applyAlignment="1" quotePrefix="1">
      <alignment horizontal="center" shrinkToFit="1"/>
    </xf>
    <xf numFmtId="165" fontId="15" fillId="0" borderId="1" xfId="0" applyNumberFormat="1" applyFont="1" applyFill="1" applyBorder="1" applyAlignment="1">
      <alignment horizontal="center" vertical="center" wrapText="1"/>
    </xf>
    <xf numFmtId="165" fontId="15" fillId="0" borderId="2" xfId="0" applyNumberFormat="1" applyFont="1" applyFill="1" applyBorder="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2" borderId="1" xfId="0" applyNumberFormat="1" applyFont="1" applyFill="1" applyBorder="1" applyAlignment="1">
      <alignment horizontal="center" wrapText="1"/>
    </xf>
    <xf numFmtId="164" fontId="15" fillId="0" borderId="1" xfId="0" applyNumberFormat="1" applyFont="1" applyFill="1" applyBorder="1" applyAlignment="1">
      <alignment horizontal="center"/>
    </xf>
    <xf numFmtId="164" fontId="15" fillId="0" borderId="2" xfId="0" applyNumberFormat="1" applyFont="1" applyFill="1" applyBorder="1" applyAlignment="1">
      <alignment horizontal="center"/>
    </xf>
    <xf numFmtId="164" fontId="0" fillId="0" borderId="0" xfId="0" applyNumberFormat="1" applyAlignment="1">
      <alignment/>
    </xf>
    <xf numFmtId="164" fontId="15" fillId="0" borderId="1" xfId="0" applyNumberFormat="1" applyFont="1" applyFill="1" applyBorder="1" applyAlignment="1" quotePrefix="1">
      <alignment horizontal="center" shrinkToFit="1"/>
    </xf>
    <xf numFmtId="164" fontId="3" fillId="0" borderId="3" xfId="0" applyNumberFormat="1" applyFont="1" applyBorder="1" applyAlignment="1">
      <alignment horizontal="center"/>
    </xf>
    <xf numFmtId="14" fontId="3" fillId="3" borderId="1" xfId="0" applyNumberFormat="1" applyFont="1" applyFill="1" applyBorder="1" applyAlignment="1">
      <alignment/>
    </xf>
    <xf numFmtId="0" fontId="3" fillId="0" borderId="4" xfId="0" applyFont="1" applyFill="1" applyBorder="1" applyAlignment="1">
      <alignment horizontal="center" vertical="center" wrapText="1"/>
    </xf>
    <xf numFmtId="1" fontId="9" fillId="0" borderId="1" xfId="0" applyNumberFormat="1" applyFont="1" applyFill="1" applyBorder="1" applyAlignment="1">
      <alignment horizontal="center" wrapTex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1" fontId="3"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165" fontId="0" fillId="0" borderId="0" xfId="0" applyNumberFormat="1" applyAlignment="1">
      <alignment/>
    </xf>
    <xf numFmtId="0" fontId="0" fillId="4" borderId="0" xfId="0" applyFill="1" applyAlignment="1">
      <alignment/>
    </xf>
    <xf numFmtId="0" fontId="0" fillId="4" borderId="0" xfId="0" applyFill="1" applyAlignment="1">
      <alignment horizontal="center"/>
    </xf>
    <xf numFmtId="0" fontId="17" fillId="4" borderId="0" xfId="0" applyFont="1" applyFill="1" applyAlignment="1">
      <alignment/>
    </xf>
    <xf numFmtId="0" fontId="26" fillId="4" borderId="0" xfId="0" applyFont="1" applyFill="1" applyAlignment="1">
      <alignment/>
    </xf>
    <xf numFmtId="0" fontId="0" fillId="4" borderId="5" xfId="0" applyFill="1" applyBorder="1" applyAlignment="1">
      <alignment wrapText="1"/>
    </xf>
    <xf numFmtId="0" fontId="0" fillId="4" borderId="5" xfId="0" applyFill="1" applyBorder="1" applyAlignment="1">
      <alignment horizontal="center" wrapText="1"/>
    </xf>
    <xf numFmtId="0" fontId="27" fillId="4" borderId="5" xfId="0" applyFont="1" applyFill="1" applyBorder="1" applyAlignment="1">
      <alignment horizontal="center" wrapText="1"/>
    </xf>
    <xf numFmtId="0" fontId="2" fillId="4" borderId="0" xfId="20" applyFill="1" applyAlignment="1">
      <alignment/>
    </xf>
    <xf numFmtId="0" fontId="13" fillId="4" borderId="0" xfId="0" applyFont="1" applyFill="1" applyAlignment="1">
      <alignment/>
    </xf>
    <xf numFmtId="165" fontId="21" fillId="4" borderId="5" xfId="0" applyNumberFormat="1" applyFont="1" applyFill="1" applyBorder="1" applyAlignment="1">
      <alignment horizontal="center" wrapText="1"/>
    </xf>
    <xf numFmtId="0" fontId="25" fillId="4" borderId="0" xfId="0" applyFont="1" applyFill="1" applyAlignment="1" quotePrefix="1">
      <alignment/>
    </xf>
    <xf numFmtId="164" fontId="3" fillId="0" borderId="3" xfId="0" applyNumberFormat="1" applyFont="1" applyBorder="1" applyAlignment="1">
      <alignment horizontal="center" shrinkToFit="1"/>
    </xf>
    <xf numFmtId="164" fontId="9" fillId="0" borderId="0" xfId="0" applyNumberFormat="1" applyFont="1" applyAlignment="1">
      <alignment horizontal="center"/>
    </xf>
    <xf numFmtId="164" fontId="9" fillId="0" borderId="1" xfId="0" applyNumberFormat="1" applyFont="1" applyFill="1" applyBorder="1" applyAlignment="1">
      <alignment horizontal="center"/>
    </xf>
    <xf numFmtId="164" fontId="9" fillId="0" borderId="6" xfId="0" applyNumberFormat="1" applyFont="1" applyFill="1" applyBorder="1" applyAlignment="1">
      <alignment horizontal="center"/>
    </xf>
    <xf numFmtId="0" fontId="4" fillId="0" borderId="1" xfId="0" applyFont="1" applyFill="1" applyBorder="1" applyAlignment="1">
      <alignment horizontal="center" vertical="center" shrinkToFit="1"/>
    </xf>
    <xf numFmtId="0" fontId="28" fillId="0" borderId="1" xfId="0" applyFont="1" applyFill="1" applyBorder="1" applyAlignment="1">
      <alignment horizontal="center" wrapText="1"/>
    </xf>
    <xf numFmtId="0" fontId="2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3" fillId="0" borderId="1" xfId="0" applyFont="1" applyBorder="1" applyAlignment="1">
      <alignment horizontal="center"/>
    </xf>
    <xf numFmtId="164" fontId="30" fillId="0" borderId="0" xfId="20" applyNumberFormat="1" applyFont="1" applyAlignment="1">
      <alignment horizontal="left"/>
    </xf>
    <xf numFmtId="14" fontId="3" fillId="0" borderId="1" xfId="0" applyNumberFormat="1" applyFont="1" applyFill="1" applyBorder="1" applyAlignment="1">
      <alignment/>
    </xf>
    <xf numFmtId="164" fontId="5" fillId="0" borderId="7"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5" fontId="5" fillId="0" borderId="8" xfId="0" applyNumberFormat="1" applyFont="1" applyFill="1" applyBorder="1" applyAlignment="1">
      <alignment horizontal="center" wrapText="1"/>
    </xf>
    <xf numFmtId="164" fontId="3" fillId="0" borderId="1" xfId="0" applyNumberFormat="1" applyFont="1" applyBorder="1" applyAlignment="1">
      <alignment horizontal="center"/>
    </xf>
    <xf numFmtId="164" fontId="3" fillId="5" borderId="1" xfId="0" applyNumberFormat="1" applyFont="1" applyFill="1" applyBorder="1" applyAlignment="1">
      <alignment horizontal="center"/>
    </xf>
    <xf numFmtId="0" fontId="18" fillId="4" borderId="9" xfId="0" applyFont="1" applyFill="1" applyBorder="1" applyAlignment="1">
      <alignment horizontal="left"/>
    </xf>
    <xf numFmtId="0" fontId="32" fillId="4" borderId="10" xfId="0" applyFont="1" applyFill="1" applyBorder="1" applyAlignment="1">
      <alignment horizontal="center" wrapText="1"/>
    </xf>
    <xf numFmtId="0" fontId="4" fillId="4" borderId="10" xfId="0" applyFont="1" applyFill="1" applyBorder="1" applyAlignment="1">
      <alignment horizontal="center" wrapText="1"/>
    </xf>
    <xf numFmtId="0" fontId="5" fillId="4" borderId="11" xfId="0" applyFont="1" applyFill="1" applyBorder="1" applyAlignment="1">
      <alignment horizontal="center" wrapText="1"/>
    </xf>
    <xf numFmtId="0" fontId="0" fillId="4" borderId="10" xfId="0" applyFill="1" applyBorder="1" applyAlignment="1">
      <alignment/>
    </xf>
    <xf numFmtId="0" fontId="32" fillId="4" borderId="10" xfId="0" applyFont="1" applyFill="1" applyBorder="1" applyAlignment="1">
      <alignment/>
    </xf>
    <xf numFmtId="0" fontId="0" fillId="4" borderId="0" xfId="0" applyFill="1" applyBorder="1" applyAlignment="1">
      <alignment/>
    </xf>
    <xf numFmtId="0" fontId="2" fillId="4" borderId="9" xfId="20" applyFont="1" applyFill="1" applyBorder="1" applyAlignment="1">
      <alignment horizontal="center" wrapText="1"/>
    </xf>
    <xf numFmtId="0" fontId="19" fillId="4" borderId="12" xfId="0" applyFont="1" applyFill="1" applyBorder="1" applyAlignment="1">
      <alignment horizontal="left"/>
    </xf>
    <xf numFmtId="0" fontId="20" fillId="4" borderId="0" xfId="0" applyFont="1" applyFill="1" applyBorder="1" applyAlignment="1">
      <alignment horizontal="center"/>
    </xf>
    <xf numFmtId="165" fontId="22" fillId="4" borderId="12" xfId="0" applyNumberFormat="1" applyFont="1" applyFill="1" applyBorder="1" applyAlignment="1">
      <alignment horizontal="center"/>
    </xf>
    <xf numFmtId="165" fontId="22" fillId="4" borderId="13" xfId="0" applyNumberFormat="1" applyFont="1" applyFill="1" applyBorder="1" applyAlignment="1">
      <alignment horizontal="center"/>
    </xf>
    <xf numFmtId="165" fontId="21" fillId="4" borderId="12" xfId="0" applyNumberFormat="1" applyFont="1" applyFill="1" applyBorder="1" applyAlignment="1">
      <alignment horizontal="center"/>
    </xf>
    <xf numFmtId="0" fontId="23" fillId="4" borderId="0" xfId="0" applyFont="1" applyFill="1" applyBorder="1" applyAlignment="1">
      <alignment/>
    </xf>
    <xf numFmtId="165" fontId="21" fillId="4" borderId="13" xfId="0" applyNumberFormat="1" applyFont="1" applyFill="1" applyBorder="1" applyAlignment="1">
      <alignment horizontal="center"/>
    </xf>
    <xf numFmtId="0" fontId="24" fillId="4" borderId="0" xfId="0" applyFont="1" applyFill="1" applyBorder="1" applyAlignment="1">
      <alignment/>
    </xf>
    <xf numFmtId="165" fontId="8" fillId="4" borderId="13" xfId="0" applyNumberFormat="1" applyFont="1" applyFill="1" applyBorder="1" applyAlignment="1">
      <alignment horizontal="center"/>
    </xf>
    <xf numFmtId="165" fontId="13" fillId="4" borderId="12" xfId="0" applyNumberFormat="1" applyFont="1" applyFill="1" applyBorder="1" applyAlignment="1">
      <alignment horizontal="center"/>
    </xf>
    <xf numFmtId="165" fontId="25" fillId="4" borderId="13" xfId="0" applyNumberFormat="1" applyFont="1" applyFill="1" applyBorder="1" applyAlignment="1">
      <alignment horizontal="center"/>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13"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0" fontId="28" fillId="0" borderId="0" xfId="0" applyFont="1" applyAlignment="1">
      <alignment/>
    </xf>
    <xf numFmtId="165" fontId="35" fillId="0" borderId="0" xfId="0" applyNumberFormat="1" applyFont="1" applyBorder="1" applyAlignment="1">
      <alignment/>
    </xf>
    <xf numFmtId="165" fontId="35" fillId="0" borderId="0" xfId="0" applyNumberFormat="1" applyFont="1" applyAlignment="1">
      <alignment/>
    </xf>
    <xf numFmtId="165" fontId="35" fillId="0" borderId="0" xfId="0" applyNumberFormat="1" applyFont="1" applyFill="1" applyBorder="1" applyAlignment="1">
      <alignment/>
    </xf>
    <xf numFmtId="165" fontId="28" fillId="0" borderId="0" xfId="0" applyNumberFormat="1" applyFont="1" applyBorder="1" applyAlignment="1">
      <alignment/>
    </xf>
    <xf numFmtId="165" fontId="28" fillId="0" borderId="17" xfId="0" applyNumberFormat="1" applyFont="1" applyBorder="1" applyAlignment="1">
      <alignment/>
    </xf>
    <xf numFmtId="1" fontId="9" fillId="6" borderId="1" xfId="0" applyNumberFormat="1" applyFont="1" applyFill="1" applyBorder="1" applyAlignment="1">
      <alignment horizontal="center"/>
    </xf>
    <xf numFmtId="1" fontId="3" fillId="7" borderId="1" xfId="0" applyNumberFormat="1" applyFont="1" applyFill="1" applyBorder="1" applyAlignment="1">
      <alignment horizontal="center"/>
    </xf>
    <xf numFmtId="1" fontId="3" fillId="8" borderId="1" xfId="0" applyNumberFormat="1" applyFont="1" applyFill="1" applyBorder="1" applyAlignment="1">
      <alignment horizontal="center"/>
    </xf>
    <xf numFmtId="1" fontId="9" fillId="9" borderId="1" xfId="0" applyNumberFormat="1" applyFont="1" applyFill="1" applyBorder="1" applyAlignment="1">
      <alignment horizontal="center"/>
    </xf>
    <xf numFmtId="1" fontId="3" fillId="0" borderId="9" xfId="0" applyNumberFormat="1" applyFont="1" applyFill="1" applyBorder="1" applyAlignment="1">
      <alignment horizontal="center"/>
    </xf>
    <xf numFmtId="0" fontId="7" fillId="0" borderId="6" xfId="0" applyFont="1" applyFill="1" applyBorder="1" applyAlignment="1">
      <alignment horizont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xf>
    <xf numFmtId="0" fontId="12" fillId="0" borderId="6" xfId="0" applyFont="1" applyFill="1" applyBorder="1" applyAlignment="1">
      <alignment horizontal="center" vertical="center" shrinkToFit="1"/>
    </xf>
    <xf numFmtId="0" fontId="3" fillId="0" borderId="6" xfId="0" applyFont="1" applyFill="1" applyBorder="1" applyAlignment="1">
      <alignment horizontal="center" wrapText="1"/>
    </xf>
    <xf numFmtId="0" fontId="14" fillId="0" borderId="6" xfId="0" applyFont="1" applyFill="1" applyBorder="1" applyAlignment="1">
      <alignment horizontal="center"/>
    </xf>
    <xf numFmtId="0" fontId="9" fillId="0" borderId="3"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xf>
    <xf numFmtId="14" fontId="3" fillId="3" borderId="3" xfId="0" applyNumberFormat="1" applyFont="1" applyFill="1" applyBorder="1" applyAlignment="1">
      <alignment/>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9" xfId="0" applyFont="1" applyFill="1" applyBorder="1" applyAlignment="1">
      <alignment horizontal="center"/>
    </xf>
    <xf numFmtId="0" fontId="3" fillId="3" borderId="19" xfId="0" applyFont="1" applyFill="1" applyBorder="1" applyAlignment="1">
      <alignment/>
    </xf>
    <xf numFmtId="14" fontId="3" fillId="3" borderId="19" xfId="0" applyNumberFormat="1" applyFont="1" applyFill="1" applyBorder="1" applyAlignment="1">
      <alignment/>
    </xf>
    <xf numFmtId="165" fontId="35" fillId="3" borderId="20" xfId="0" applyNumberFormat="1" applyFont="1" applyFill="1" applyBorder="1" applyAlignment="1">
      <alignment/>
    </xf>
    <xf numFmtId="0" fontId="9" fillId="0" borderId="6" xfId="0" applyFont="1" applyFill="1" applyBorder="1" applyAlignment="1">
      <alignment horizont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xf>
    <xf numFmtId="14" fontId="3" fillId="3" borderId="6" xfId="0" applyNumberFormat="1" applyFont="1" applyFill="1" applyBorder="1" applyAlignment="1">
      <alignment/>
    </xf>
    <xf numFmtId="1" fontId="9" fillId="0" borderId="3" xfId="0" applyNumberFormat="1" applyFont="1" applyFill="1" applyBorder="1" applyAlignment="1">
      <alignment horizontal="center" wrapText="1"/>
    </xf>
    <xf numFmtId="14" fontId="3" fillId="0" borderId="3" xfId="0" applyNumberFormat="1" applyFont="1" applyFill="1" applyBorder="1" applyAlignment="1">
      <alignment/>
    </xf>
    <xf numFmtId="0" fontId="3" fillId="0" borderId="6" xfId="0" applyFont="1" applyBorder="1" applyAlignment="1">
      <alignment horizontal="center"/>
    </xf>
    <xf numFmtId="0" fontId="3" fillId="0" borderId="3" xfId="0" applyFont="1" applyBorder="1" applyAlignment="1">
      <alignment horizontal="center"/>
    </xf>
    <xf numFmtId="165" fontId="28" fillId="3" borderId="20" xfId="0" applyNumberFormat="1" applyFont="1" applyFill="1" applyBorder="1" applyAlignment="1">
      <alignment/>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9" fillId="3" borderId="19" xfId="0" applyFont="1" applyFill="1" applyBorder="1" applyAlignment="1">
      <alignment horizontal="center" wrapText="1"/>
    </xf>
    <xf numFmtId="0" fontId="3" fillId="3" borderId="19" xfId="0" applyFont="1" applyFill="1" applyBorder="1" applyAlignment="1">
      <alignment horizontal="center" vertical="center" shrinkToFit="1"/>
    </xf>
    <xf numFmtId="0" fontId="9" fillId="3" borderId="6" xfId="0" applyFont="1" applyFill="1" applyBorder="1" applyAlignment="1">
      <alignment horizont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xf>
    <xf numFmtId="0" fontId="3" fillId="3" borderId="6" xfId="0" applyFont="1" applyFill="1" applyBorder="1" applyAlignment="1">
      <alignment horizontal="center" vertical="center" shrinkToFit="1"/>
    </xf>
    <xf numFmtId="0" fontId="3" fillId="0" borderId="3" xfId="0" applyFont="1" applyFill="1" applyBorder="1" applyAlignment="1">
      <alignment horizontal="center" wrapText="1"/>
    </xf>
    <xf numFmtId="0" fontId="3" fillId="3" borderId="19" xfId="0" applyFont="1" applyFill="1" applyBorder="1" applyAlignment="1">
      <alignment horizontal="center" wrapText="1"/>
    </xf>
    <xf numFmtId="164" fontId="9" fillId="0" borderId="6" xfId="0" applyNumberFormat="1" applyFont="1" applyFill="1" applyBorder="1" applyAlignment="1">
      <alignment horizontal="center" wrapText="1"/>
    </xf>
    <xf numFmtId="164" fontId="9" fillId="0" borderId="3" xfId="0" applyNumberFormat="1" applyFont="1" applyFill="1" applyBorder="1" applyAlignment="1">
      <alignment horizontal="center" wrapText="1"/>
    </xf>
    <xf numFmtId="164" fontId="9" fillId="3" borderId="19" xfId="0" applyNumberFormat="1" applyFont="1" applyFill="1" applyBorder="1" applyAlignment="1">
      <alignment horizontal="center" wrapText="1"/>
    </xf>
    <xf numFmtId="14" fontId="3" fillId="3" borderId="6" xfId="0" applyNumberFormat="1" applyFont="1" applyFill="1" applyBorder="1" applyAlignment="1">
      <alignment horizontal="right"/>
    </xf>
    <xf numFmtId="164" fontId="3" fillId="0" borderId="6" xfId="0" applyNumberFormat="1" applyFont="1" applyBorder="1" applyAlignment="1">
      <alignment horizontal="center"/>
    </xf>
    <xf numFmtId="1" fontId="9" fillId="3" borderId="6" xfId="0" applyNumberFormat="1" applyFont="1" applyFill="1" applyBorder="1" applyAlignment="1">
      <alignment horizontal="center" wrapText="1"/>
    </xf>
    <xf numFmtId="1" fontId="9" fillId="3" borderId="19" xfId="0" applyNumberFormat="1" applyFont="1" applyFill="1" applyBorder="1" applyAlignment="1">
      <alignment horizont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center"/>
    </xf>
    <xf numFmtId="0" fontId="9" fillId="3" borderId="6"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164" fontId="3" fillId="3" borderId="19" xfId="0" applyNumberFormat="1" applyFont="1" applyFill="1" applyBorder="1" applyAlignment="1">
      <alignment horizontal="center"/>
    </xf>
    <xf numFmtId="0" fontId="9" fillId="3" borderId="19" xfId="0" applyFont="1" applyFill="1" applyBorder="1" applyAlignment="1">
      <alignment horizontal="center" vertical="center" shrinkToFit="1"/>
    </xf>
    <xf numFmtId="165" fontId="3" fillId="3" borderId="19" xfId="0" applyNumberFormat="1" applyFont="1" applyFill="1" applyBorder="1" applyAlignment="1">
      <alignment horizontal="center" shrinkToFit="1"/>
    </xf>
    <xf numFmtId="165" fontId="3" fillId="3" borderId="20" xfId="0" applyNumberFormat="1" applyFont="1" applyFill="1" applyBorder="1" applyAlignment="1">
      <alignment horizontal="center"/>
    </xf>
    <xf numFmtId="164" fontId="3" fillId="0" borderId="0" xfId="0" applyNumberFormat="1" applyFont="1" applyAlignment="1">
      <alignment horizontal="center"/>
    </xf>
    <xf numFmtId="164" fontId="7" fillId="0" borderId="0" xfId="0" applyNumberFormat="1" applyFont="1" applyAlignment="1">
      <alignment horizontal="center"/>
    </xf>
    <xf numFmtId="164" fontId="6" fillId="0" borderId="4" xfId="0" applyNumberFormat="1" applyFont="1" applyFill="1" applyBorder="1" applyAlignment="1">
      <alignment horizontal="center" wrapText="1"/>
    </xf>
    <xf numFmtId="166" fontId="3" fillId="0" borderId="1" xfId="0" applyNumberFormat="1" applyFont="1" applyBorder="1" applyAlignment="1">
      <alignment horizontal="center"/>
    </xf>
    <xf numFmtId="164" fontId="3" fillId="0" borderId="19" xfId="0" applyNumberFormat="1" applyFont="1" applyBorder="1" applyAlignment="1">
      <alignment horizontal="center" shrinkToFit="1"/>
    </xf>
    <xf numFmtId="164" fontId="3" fillId="3" borderId="6" xfId="0" applyNumberFormat="1" applyFont="1" applyFill="1" applyBorder="1" applyAlignment="1">
      <alignment horizontal="center"/>
    </xf>
    <xf numFmtId="164" fontId="3" fillId="5" borderId="19" xfId="0" applyNumberFormat="1" applyFont="1" applyFill="1" applyBorder="1" applyAlignment="1">
      <alignment horizontal="center"/>
    </xf>
    <xf numFmtId="1" fontId="3" fillId="0" borderId="0" xfId="0" applyNumberFormat="1"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shrinkToFit="1"/>
    </xf>
    <xf numFmtId="1" fontId="9" fillId="10" borderId="1" xfId="0" applyNumberFormat="1" applyFont="1" applyFill="1" applyBorder="1" applyAlignment="1">
      <alignment horizontal="center" shrinkToFit="1"/>
    </xf>
    <xf numFmtId="1" fontId="4" fillId="0" borderId="0" xfId="0" applyNumberFormat="1" applyFont="1" applyAlignment="1">
      <alignment horizontal="center"/>
    </xf>
    <xf numFmtId="164" fontId="6" fillId="0" borderId="21" xfId="0" applyNumberFormat="1" applyFont="1" applyFill="1" applyBorder="1" applyAlignment="1">
      <alignment horizontal="center"/>
    </xf>
    <xf numFmtId="164" fontId="6" fillId="0" borderId="22" xfId="0" applyNumberFormat="1" applyFont="1" applyFill="1" applyBorder="1" applyAlignment="1">
      <alignment horizontal="center" wrapText="1"/>
    </xf>
    <xf numFmtId="164" fontId="6" fillId="0" borderId="23" xfId="0" applyNumberFormat="1" applyFont="1" applyFill="1" applyBorder="1" applyAlignment="1">
      <alignment horizontal="center" wrapText="1"/>
    </xf>
    <xf numFmtId="164" fontId="36" fillId="0" borderId="24" xfId="0" applyNumberFormat="1" applyFont="1" applyFill="1" applyBorder="1" applyAlignment="1">
      <alignment horizontal="left"/>
    </xf>
    <xf numFmtId="164" fontId="3" fillId="0" borderId="0" xfId="0" applyNumberFormat="1" applyFont="1" applyBorder="1" applyAlignment="1">
      <alignment horizontal="center"/>
    </xf>
    <xf numFmtId="164" fontId="7" fillId="0" borderId="4" xfId="0" applyNumberFormat="1" applyFont="1" applyFill="1" applyBorder="1" applyAlignment="1">
      <alignment horizontal="center" wrapText="1"/>
    </xf>
    <xf numFmtId="164" fontId="7" fillId="0" borderId="25" xfId="0" applyNumberFormat="1" applyFont="1" applyFill="1" applyBorder="1" applyAlignment="1">
      <alignment horizontal="center" wrapText="1"/>
    </xf>
    <xf numFmtId="164" fontId="7" fillId="0" borderId="11" xfId="0" applyNumberFormat="1" applyFont="1" applyFill="1" applyBorder="1" applyAlignment="1">
      <alignment horizontal="center" wrapText="1"/>
    </xf>
    <xf numFmtId="1" fontId="7" fillId="0" borderId="6" xfId="0" applyNumberFormat="1" applyFont="1" applyFill="1" applyBorder="1" applyAlignment="1">
      <alignment horizontal="center" wrapText="1"/>
    </xf>
    <xf numFmtId="164" fontId="3" fillId="3" borderId="26" xfId="0" applyNumberFormat="1" applyFont="1" applyFill="1" applyBorder="1" applyAlignment="1">
      <alignment horizontal="center"/>
    </xf>
    <xf numFmtId="164" fontId="3" fillId="2" borderId="19" xfId="0" applyNumberFormat="1" applyFont="1" applyFill="1" applyBorder="1" applyAlignment="1">
      <alignment horizontal="center"/>
    </xf>
    <xf numFmtId="164" fontId="3" fillId="2" borderId="27" xfId="0" applyNumberFormat="1" applyFont="1" applyFill="1" applyBorder="1" applyAlignment="1">
      <alignment horizontal="center"/>
    </xf>
    <xf numFmtId="164" fontId="9" fillId="3" borderId="20" xfId="0" applyNumberFormat="1"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xf>
    <xf numFmtId="164" fontId="3" fillId="2" borderId="28"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29" xfId="0" applyNumberFormat="1" applyFont="1" applyFill="1" applyBorder="1" applyAlignment="1">
      <alignment horizontal="center"/>
    </xf>
    <xf numFmtId="164" fontId="9" fillId="2" borderId="16" xfId="0" applyNumberFormat="1" applyFont="1" applyFill="1" applyBorder="1" applyAlignment="1">
      <alignment horizontal="center"/>
    </xf>
    <xf numFmtId="166" fontId="3" fillId="2" borderId="3" xfId="0" applyNumberFormat="1" applyFont="1" applyFill="1" applyBorder="1" applyAlignment="1">
      <alignment horizontal="center"/>
    </xf>
    <xf numFmtId="166" fontId="3" fillId="2" borderId="1" xfId="0" applyNumberFormat="1" applyFont="1" applyFill="1" applyBorder="1" applyAlignment="1">
      <alignment horizontal="center"/>
    </xf>
    <xf numFmtId="164" fontId="3" fillId="2" borderId="23"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30" xfId="0" applyNumberFormat="1" applyFont="1" applyFill="1" applyBorder="1" applyAlignment="1">
      <alignment horizontal="center"/>
    </xf>
    <xf numFmtId="164" fontId="9" fillId="2" borderId="31" xfId="0" applyNumberFormat="1" applyFont="1" applyFill="1" applyBorder="1" applyAlignment="1">
      <alignment horizontal="center"/>
    </xf>
    <xf numFmtId="0" fontId="3" fillId="0" borderId="1" xfId="0" applyFont="1" applyFill="1" applyBorder="1" applyAlignment="1">
      <alignment horizontal="center" vertical="top" shrinkToFit="1"/>
    </xf>
    <xf numFmtId="164" fontId="3" fillId="2" borderId="31" xfId="0" applyNumberFormat="1" applyFont="1" applyFill="1" applyBorder="1" applyAlignment="1">
      <alignment horizontal="center"/>
    </xf>
    <xf numFmtId="164" fontId="9" fillId="0" borderId="31" xfId="0" applyNumberFormat="1" applyFont="1" applyFill="1" applyBorder="1" applyAlignment="1">
      <alignment horizontal="center" wrapText="1"/>
    </xf>
    <xf numFmtId="0" fontId="9" fillId="0" borderId="1" xfId="0" applyFont="1" applyFill="1" applyBorder="1" applyAlignment="1">
      <alignment horizontal="center"/>
    </xf>
    <xf numFmtId="164" fontId="3" fillId="2" borderId="32"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25" xfId="0" applyNumberFormat="1" applyFont="1" applyFill="1" applyBorder="1" applyAlignment="1">
      <alignment horizontal="center"/>
    </xf>
    <xf numFmtId="164" fontId="9" fillId="2" borderId="11" xfId="0" applyNumberFormat="1" applyFont="1" applyFill="1" applyBorder="1" applyAlignment="1">
      <alignment horizontal="center"/>
    </xf>
    <xf numFmtId="166" fontId="3" fillId="2" borderId="6" xfId="0" applyNumberFormat="1" applyFont="1" applyFill="1" applyBorder="1" applyAlignment="1">
      <alignment horizontal="center"/>
    </xf>
    <xf numFmtId="0" fontId="3" fillId="0" borderId="6" xfId="0" applyFont="1" applyFill="1" applyBorder="1" applyAlignment="1">
      <alignment horizontal="center"/>
    </xf>
    <xf numFmtId="164" fontId="9" fillId="3" borderId="26" xfId="0" applyNumberFormat="1" applyFont="1" applyFill="1" applyBorder="1" applyAlignment="1">
      <alignment horizontal="center" wrapText="1"/>
    </xf>
    <xf numFmtId="164" fontId="3" fillId="3" borderId="19" xfId="0" applyNumberFormat="1" applyFont="1" applyFill="1" applyBorder="1" applyAlignment="1">
      <alignment horizontal="center" wrapText="1"/>
    </xf>
    <xf numFmtId="164" fontId="9" fillId="2" borderId="18" xfId="0" applyNumberFormat="1" applyFont="1" applyFill="1" applyBorder="1" applyAlignment="1">
      <alignment horizontal="center"/>
    </xf>
    <xf numFmtId="164" fontId="9" fillId="0" borderId="28"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3" xfId="0" applyFont="1" applyBorder="1" applyAlignment="1">
      <alignment horizontal="center"/>
    </xf>
    <xf numFmtId="164" fontId="9" fillId="0" borderId="23"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0" fontId="3" fillId="0" borderId="1" xfId="0" applyFont="1" applyBorder="1" applyAlignment="1">
      <alignment horizontal="center"/>
    </xf>
    <xf numFmtId="164" fontId="3" fillId="3" borderId="24" xfId="0" applyNumberFormat="1" applyFont="1" applyFill="1" applyBorder="1" applyAlignment="1">
      <alignment horizontal="center"/>
    </xf>
    <xf numFmtId="164" fontId="3" fillId="2" borderId="4" xfId="0" applyNumberFormat="1" applyFont="1" applyFill="1" applyBorder="1" applyAlignment="1">
      <alignment horizontal="center"/>
    </xf>
    <xf numFmtId="0" fontId="3" fillId="0" borderId="6" xfId="0" applyFont="1" applyBorder="1" applyAlignment="1">
      <alignment horizontal="center"/>
    </xf>
    <xf numFmtId="164" fontId="9" fillId="2" borderId="13" xfId="0" applyNumberFormat="1" applyFont="1" applyFill="1" applyBorder="1" applyAlignment="1">
      <alignment horizontal="center"/>
    </xf>
    <xf numFmtId="164" fontId="9" fillId="3" borderId="26" xfId="0" applyNumberFormat="1" applyFont="1" applyFill="1" applyBorder="1" applyAlignment="1">
      <alignment horizontal="center"/>
    </xf>
    <xf numFmtId="164" fontId="3" fillId="2" borderId="19" xfId="0" applyNumberFormat="1" applyFont="1" applyFill="1" applyBorder="1" applyAlignment="1">
      <alignment horizontal="center"/>
    </xf>
    <xf numFmtId="166" fontId="3" fillId="2" borderId="19" xfId="0" applyNumberFormat="1" applyFont="1" applyFill="1" applyBorder="1" applyAlignment="1">
      <alignment horizontal="center"/>
    </xf>
    <xf numFmtId="0" fontId="9" fillId="3" borderId="19" xfId="0" applyFont="1" applyFill="1" applyBorder="1" applyAlignment="1">
      <alignment horizontal="center"/>
    </xf>
    <xf numFmtId="164" fontId="3" fillId="0" borderId="28" xfId="0" applyNumberFormat="1" applyFont="1" applyFill="1" applyBorder="1" applyAlignment="1">
      <alignment horizontal="center"/>
    </xf>
    <xf numFmtId="164" fontId="9" fillId="0" borderId="23" xfId="0" applyNumberFormat="1" applyFont="1" applyFill="1" applyBorder="1" applyAlignment="1">
      <alignment horizontal="center"/>
    </xf>
    <xf numFmtId="164" fontId="3" fillId="0" borderId="23" xfId="0" applyNumberFormat="1" applyFont="1" applyFill="1" applyBorder="1" applyAlignment="1">
      <alignment horizontal="center"/>
    </xf>
    <xf numFmtId="164" fontId="9" fillId="2" borderId="28" xfId="0" applyNumberFormat="1" applyFont="1" applyFill="1" applyBorder="1" applyAlignment="1">
      <alignment horizontal="center"/>
    </xf>
    <xf numFmtId="164" fontId="9" fillId="2" borderId="23" xfId="0" applyNumberFormat="1" applyFont="1" applyFill="1" applyBorder="1" applyAlignment="1">
      <alignment horizontal="center"/>
    </xf>
    <xf numFmtId="164" fontId="3" fillId="2" borderId="33" xfId="0" applyNumberFormat="1" applyFont="1" applyFill="1" applyBorder="1" applyAlignment="1">
      <alignment horizontal="center"/>
    </xf>
    <xf numFmtId="164" fontId="9" fillId="0" borderId="16" xfId="0" applyNumberFormat="1" applyFont="1" applyFill="1" applyBorder="1" applyAlignment="1">
      <alignment horizontal="center"/>
    </xf>
    <xf numFmtId="164" fontId="9" fillId="3" borderId="32" xfId="0" applyNumberFormat="1" applyFont="1" applyFill="1" applyBorder="1" applyAlignment="1">
      <alignment horizontal="center" wrapText="1"/>
    </xf>
    <xf numFmtId="164" fontId="3" fillId="3" borderId="6" xfId="0" applyNumberFormat="1" applyFont="1" applyFill="1" applyBorder="1" applyAlignment="1">
      <alignment horizontal="center" wrapText="1"/>
    </xf>
    <xf numFmtId="0" fontId="3" fillId="3" borderId="6" xfId="0" applyFont="1" applyFill="1" applyBorder="1" applyAlignment="1">
      <alignment horizontal="center"/>
    </xf>
    <xf numFmtId="0" fontId="9" fillId="0" borderId="3" xfId="0" applyFont="1" applyFill="1" applyBorder="1" applyAlignment="1">
      <alignment horizontal="center"/>
    </xf>
    <xf numFmtId="0" fontId="37" fillId="0" borderId="0" xfId="0" applyFont="1" applyAlignment="1">
      <alignment horizontal="center" shrinkToFit="1"/>
    </xf>
    <xf numFmtId="164" fontId="3" fillId="3" borderId="32" xfId="0" applyNumberFormat="1" applyFont="1" applyFill="1" applyBorder="1" applyAlignment="1">
      <alignment horizontal="center"/>
    </xf>
    <xf numFmtId="164" fontId="3" fillId="2" borderId="13" xfId="0" applyNumberFormat="1" applyFont="1" applyFill="1" applyBorder="1" applyAlignment="1">
      <alignment horizontal="center"/>
    </xf>
    <xf numFmtId="164" fontId="9" fillId="3" borderId="0" xfId="0" applyNumberFormat="1" applyFont="1" applyFill="1" applyAlignment="1">
      <alignment horizontal="center"/>
    </xf>
    <xf numFmtId="164" fontId="3" fillId="2" borderId="18" xfId="0" applyNumberFormat="1" applyFont="1" applyFill="1" applyBorder="1" applyAlignment="1">
      <alignment horizontal="center"/>
    </xf>
    <xf numFmtId="164" fontId="9" fillId="3" borderId="18" xfId="0" applyNumberFormat="1" applyFont="1" applyFill="1" applyBorder="1" applyAlignment="1">
      <alignment horizontal="center" wrapText="1"/>
    </xf>
    <xf numFmtId="1" fontId="3" fillId="3" borderId="19" xfId="0" applyNumberFormat="1" applyFont="1" applyFill="1" applyBorder="1" applyAlignment="1">
      <alignment horizontal="center" wrapText="1"/>
    </xf>
    <xf numFmtId="164" fontId="3" fillId="2" borderId="16" xfId="0" applyNumberFormat="1" applyFont="1" applyFill="1" applyBorder="1" applyAlignment="1">
      <alignment horizontal="center"/>
    </xf>
    <xf numFmtId="164" fontId="9" fillId="0" borderId="16" xfId="0" applyNumberFormat="1" applyFont="1" applyFill="1" applyBorder="1" applyAlignment="1">
      <alignment horizontal="center" wrapText="1"/>
    </xf>
    <xf numFmtId="1" fontId="3" fillId="0" borderId="3" xfId="0" applyNumberFormat="1" applyFont="1" applyFill="1" applyBorder="1" applyAlignment="1">
      <alignment horizontal="center" wrapText="1"/>
    </xf>
    <xf numFmtId="164" fontId="3" fillId="2" borderId="16" xfId="0" applyNumberFormat="1" applyFont="1" applyFill="1" applyBorder="1" applyAlignment="1">
      <alignment horizontal="center"/>
    </xf>
    <xf numFmtId="164" fontId="3" fillId="2" borderId="31" xfId="0" applyNumberFormat="1" applyFont="1" applyFill="1" applyBorder="1" applyAlignment="1">
      <alignment horizontal="center"/>
    </xf>
    <xf numFmtId="164" fontId="3" fillId="0" borderId="32" xfId="0" applyNumberFormat="1" applyFont="1" applyFill="1" applyBorder="1" applyAlignment="1">
      <alignment horizontal="center"/>
    </xf>
    <xf numFmtId="164" fontId="3" fillId="2" borderId="13" xfId="0" applyNumberFormat="1" applyFont="1" applyFill="1" applyBorder="1" applyAlignment="1">
      <alignment horizontal="center"/>
    </xf>
    <xf numFmtId="1" fontId="9" fillId="0" borderId="6" xfId="0" applyNumberFormat="1" applyFont="1" applyFill="1" applyBorder="1" applyAlignment="1">
      <alignment horizontal="center" wrapText="1"/>
    </xf>
    <xf numFmtId="164" fontId="3" fillId="2" borderId="18" xfId="0" applyNumberFormat="1" applyFont="1" applyFill="1" applyBorder="1" applyAlignment="1">
      <alignment horizontal="center"/>
    </xf>
    <xf numFmtId="164" fontId="9" fillId="3" borderId="6" xfId="0" applyNumberFormat="1" applyFont="1" applyFill="1" applyBorder="1" applyAlignment="1">
      <alignment horizontal="center" wrapText="1"/>
    </xf>
    <xf numFmtId="164" fontId="9" fillId="3" borderId="11" xfId="0" applyNumberFormat="1" applyFont="1" applyFill="1" applyBorder="1" applyAlignment="1">
      <alignment horizontal="center" wrapText="1"/>
    </xf>
    <xf numFmtId="0" fontId="38" fillId="0" borderId="0" xfId="0" applyFont="1" applyFill="1" applyAlignment="1">
      <alignment horizontal="center" shrinkToFit="1"/>
    </xf>
    <xf numFmtId="0" fontId="39" fillId="0" borderId="0" xfId="0" applyFont="1" applyAlignment="1">
      <alignment horizontal="center" shrinkToFit="1"/>
    </xf>
    <xf numFmtId="164" fontId="9" fillId="0" borderId="32" xfId="0" applyNumberFormat="1" applyFont="1" applyFill="1" applyBorder="1" applyAlignment="1">
      <alignment horizontal="center" wrapText="1"/>
    </xf>
    <xf numFmtId="164" fontId="9" fillId="0" borderId="11" xfId="0" applyNumberFormat="1" applyFont="1" applyFill="1" applyBorder="1" applyAlignment="1">
      <alignment horizontal="center" wrapText="1"/>
    </xf>
    <xf numFmtId="0" fontId="38" fillId="0" borderId="0" xfId="0" applyFont="1" applyAlignment="1">
      <alignment horizontal="center" vertical="center" shrinkToFit="1"/>
    </xf>
    <xf numFmtId="0" fontId="9" fillId="1" borderId="6" xfId="0" applyFont="1" applyFill="1" applyBorder="1" applyAlignment="1">
      <alignment horizontal="center"/>
    </xf>
    <xf numFmtId="164" fontId="3" fillId="0" borderId="23" xfId="0" applyNumberFormat="1" applyFont="1" applyBorder="1" applyAlignment="1">
      <alignment horizontal="center"/>
    </xf>
    <xf numFmtId="164" fontId="3" fillId="0" borderId="31" xfId="0" applyNumberFormat="1" applyFont="1" applyBorder="1" applyAlignment="1">
      <alignment horizontal="center"/>
    </xf>
    <xf numFmtId="0" fontId="3" fillId="0" borderId="1" xfId="0" applyFont="1" applyBorder="1" applyAlignment="1">
      <alignment horizontal="center" shrinkToFit="1"/>
    </xf>
    <xf numFmtId="164" fontId="3" fillId="0" borderId="32" xfId="0" applyNumberFormat="1" applyFont="1" applyBorder="1" applyAlignment="1">
      <alignment horizontal="center"/>
    </xf>
    <xf numFmtId="164" fontId="3" fillId="2" borderId="6" xfId="0" applyNumberFormat="1" applyFont="1" applyFill="1" applyBorder="1" applyAlignment="1">
      <alignment horizontal="center"/>
    </xf>
    <xf numFmtId="164" fontId="3" fillId="2" borderId="34" xfId="0" applyNumberFormat="1" applyFont="1" applyFill="1" applyBorder="1" applyAlignment="1">
      <alignment horizontal="center"/>
    </xf>
    <xf numFmtId="164" fontId="3" fillId="0" borderId="11" xfId="0" applyNumberFormat="1" applyFont="1" applyBorder="1" applyAlignment="1">
      <alignment horizontal="center"/>
    </xf>
    <xf numFmtId="0" fontId="3" fillId="0" borderId="6" xfId="0" applyFont="1" applyBorder="1" applyAlignment="1">
      <alignment horizontal="center" shrinkToFit="1"/>
    </xf>
    <xf numFmtId="164" fontId="3" fillId="3" borderId="26" xfId="0" applyNumberFormat="1" applyFont="1" applyFill="1" applyBorder="1" applyAlignment="1">
      <alignment horizontal="center"/>
    </xf>
    <xf numFmtId="164" fontId="3" fillId="3" borderId="18" xfId="0" applyNumberFormat="1" applyFont="1" applyFill="1" applyBorder="1" applyAlignment="1">
      <alignment horizontal="center"/>
    </xf>
    <xf numFmtId="0" fontId="3" fillId="3" borderId="19" xfId="0" applyFont="1" applyFill="1" applyBorder="1" applyAlignment="1">
      <alignment horizontal="center" shrinkToFit="1"/>
    </xf>
    <xf numFmtId="164" fontId="3" fillId="0" borderId="28" xfId="0" applyNumberFormat="1" applyFont="1" applyBorder="1" applyAlignment="1">
      <alignment horizontal="center"/>
    </xf>
    <xf numFmtId="164" fontId="3" fillId="0" borderId="16" xfId="0" applyNumberFormat="1" applyFont="1" applyBorder="1" applyAlignment="1">
      <alignment horizontal="center"/>
    </xf>
    <xf numFmtId="0" fontId="3" fillId="0" borderId="3" xfId="0" applyFont="1" applyBorder="1" applyAlignment="1">
      <alignment horizontal="center" shrinkToFit="1"/>
    </xf>
    <xf numFmtId="0" fontId="3" fillId="0" borderId="17" xfId="0" applyFont="1" applyBorder="1" applyAlignment="1">
      <alignment/>
    </xf>
    <xf numFmtId="0" fontId="3" fillId="0" borderId="10" xfId="0" applyFont="1" applyBorder="1" applyAlignment="1">
      <alignment/>
    </xf>
    <xf numFmtId="166" fontId="3" fillId="0" borderId="1" xfId="0" applyNumberFormat="1" applyFont="1" applyBorder="1" applyAlignment="1">
      <alignment horizontal="center"/>
    </xf>
    <xf numFmtId="164" fontId="31" fillId="0" borderId="0" xfId="0" applyNumberFormat="1" applyFont="1" applyAlignment="1">
      <alignment horizontal="center"/>
    </xf>
    <xf numFmtId="0" fontId="3" fillId="3" borderId="19" xfId="0" applyFont="1" applyFill="1" applyBorder="1" applyAlignment="1" quotePrefix="1">
      <alignment horizontal="center" vertical="center" wrapText="1"/>
    </xf>
    <xf numFmtId="169" fontId="3" fillId="3" borderId="35" xfId="0" applyNumberFormat="1" applyFont="1" applyFill="1" applyBorder="1" applyAlignment="1">
      <alignment horizontal="center"/>
    </xf>
    <xf numFmtId="165" fontId="3" fillId="0" borderId="0" xfId="0" applyNumberFormat="1" applyFont="1" applyAlignment="1">
      <alignment horizontal="center"/>
    </xf>
    <xf numFmtId="165" fontId="3" fillId="0" borderId="1" xfId="0" applyNumberFormat="1" applyFont="1" applyFill="1" applyBorder="1" applyAlignment="1">
      <alignment horizontal="center" wrapText="1"/>
    </xf>
    <xf numFmtId="165" fontId="7" fillId="0" borderId="6" xfId="0" applyNumberFormat="1" applyFont="1" applyFill="1" applyBorder="1" applyAlignment="1">
      <alignment horizontal="center" wrapText="1"/>
    </xf>
    <xf numFmtId="165" fontId="3" fillId="3" borderId="35" xfId="0" applyNumberFormat="1" applyFont="1" applyFill="1" applyBorder="1" applyAlignment="1">
      <alignment horizontal="center"/>
    </xf>
    <xf numFmtId="165" fontId="3" fillId="2" borderId="1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0" borderId="36" xfId="0" applyNumberFormat="1" applyFont="1" applyFill="1" applyBorder="1" applyAlignment="1">
      <alignment horizontal="center" wrapText="1"/>
    </xf>
    <xf numFmtId="165" fontId="3" fillId="2" borderId="9" xfId="0" applyNumberFormat="1" applyFont="1" applyFill="1" applyBorder="1" applyAlignment="1">
      <alignment horizontal="center"/>
    </xf>
    <xf numFmtId="165" fontId="9" fillId="3" borderId="19" xfId="0" applyNumberFormat="1" applyFont="1" applyFill="1" applyBorder="1" applyAlignment="1">
      <alignment horizontal="center" wrapText="1"/>
    </xf>
    <xf numFmtId="165" fontId="9" fillId="0" borderId="3"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14" xfId="0" applyNumberFormat="1" applyFont="1" applyFill="1" applyBorder="1" applyAlignment="1">
      <alignment horizontal="center"/>
    </xf>
    <xf numFmtId="165" fontId="9" fillId="2" borderId="36" xfId="0" applyNumberFormat="1" applyFont="1" applyFill="1" applyBorder="1" applyAlignment="1">
      <alignment horizontal="center"/>
    </xf>
    <xf numFmtId="165" fontId="9" fillId="0" borderId="36" xfId="0" applyNumberFormat="1" applyFont="1" applyFill="1" applyBorder="1" applyAlignment="1">
      <alignment horizontal="center" wrapText="1"/>
    </xf>
    <xf numFmtId="165" fontId="9" fillId="3" borderId="6" xfId="0" applyNumberFormat="1" applyFont="1" applyFill="1" applyBorder="1" applyAlignment="1">
      <alignment horizontal="center" wrapText="1"/>
    </xf>
    <xf numFmtId="165" fontId="3" fillId="3" borderId="6" xfId="0" applyNumberFormat="1" applyFont="1" applyFill="1" applyBorder="1" applyAlignment="1">
      <alignment horizontal="center"/>
    </xf>
    <xf numFmtId="165" fontId="9" fillId="0" borderId="6" xfId="0" applyNumberFormat="1" applyFont="1" applyFill="1" applyBorder="1" applyAlignment="1">
      <alignment horizontal="center" wrapText="1"/>
    </xf>
    <xf numFmtId="165" fontId="3" fillId="0" borderId="1" xfId="0" applyNumberFormat="1" applyFont="1" applyBorder="1" applyAlignment="1">
      <alignment horizontal="center"/>
    </xf>
    <xf numFmtId="165" fontId="3" fillId="0" borderId="6" xfId="0" applyNumberFormat="1" applyFont="1" applyBorder="1" applyAlignment="1">
      <alignment horizontal="center"/>
    </xf>
    <xf numFmtId="165" fontId="3" fillId="3" borderId="19" xfId="0" applyNumberFormat="1" applyFont="1" applyFill="1" applyBorder="1" applyAlignment="1">
      <alignment horizontal="center"/>
    </xf>
    <xf numFmtId="165" fontId="3" fillId="0" borderId="3" xfId="0" applyNumberFormat="1" applyFont="1" applyBorder="1" applyAlignment="1">
      <alignment horizontal="center"/>
    </xf>
    <xf numFmtId="164" fontId="9" fillId="11" borderId="1" xfId="0" applyNumberFormat="1" applyFont="1" applyFill="1" applyBorder="1" applyAlignment="1">
      <alignment horizontal="center" wrapText="1"/>
    </xf>
    <xf numFmtId="0" fontId="8" fillId="4" borderId="0" xfId="0" applyFont="1" applyFill="1" applyBorder="1" applyAlignment="1">
      <alignment horizontal="center"/>
    </xf>
    <xf numFmtId="164" fontId="9" fillId="0" borderId="1" xfId="0" applyNumberFormat="1" applyFont="1" applyFill="1" applyBorder="1" applyAlignment="1" quotePrefix="1">
      <alignment horizontal="center" shrinkToFit="1"/>
    </xf>
    <xf numFmtId="164" fontId="9" fillId="0" borderId="1" xfId="0" applyNumberFormat="1" applyFont="1" applyFill="1" applyBorder="1" applyAlignment="1">
      <alignment horizontal="center" vertical="center" shrinkToFit="1"/>
    </xf>
    <xf numFmtId="164" fontId="9" fillId="0" borderId="2" xfId="0" applyNumberFormat="1" applyFont="1" applyFill="1" applyBorder="1" applyAlignment="1">
      <alignment horizontal="center"/>
    </xf>
    <xf numFmtId="164" fontId="6" fillId="0" borderId="8" xfId="0" applyNumberFormat="1" applyFont="1" applyFill="1" applyBorder="1" applyAlignment="1">
      <alignment horizontal="center" wrapText="1"/>
    </xf>
    <xf numFmtId="164" fontId="9" fillId="12" borderId="1" xfId="0" applyNumberFormat="1" applyFont="1" applyFill="1" applyBorder="1" applyAlignment="1">
      <alignment horizontal="center" wrapText="1"/>
    </xf>
    <xf numFmtId="164" fontId="3" fillId="11" borderId="1" xfId="0" applyNumberFormat="1" applyFont="1" applyFill="1" applyBorder="1" applyAlignment="1">
      <alignment horizontal="center"/>
    </xf>
    <xf numFmtId="0" fontId="3" fillId="0" borderId="1" xfId="0" applyFont="1" applyFill="1" applyBorder="1" applyAlignment="1" quotePrefix="1">
      <alignment horizontal="center" vertical="center" wrapText="1"/>
    </xf>
    <xf numFmtId="164" fontId="15" fillId="11" borderId="1" xfId="0" applyNumberFormat="1" applyFont="1" applyFill="1" applyBorder="1" applyAlignment="1">
      <alignment horizontal="center" wrapText="1"/>
    </xf>
    <xf numFmtId="164" fontId="3" fillId="0" borderId="0" xfId="0" applyNumberFormat="1" applyFont="1" applyAlignment="1">
      <alignment/>
    </xf>
    <xf numFmtId="0" fontId="3" fillId="0" borderId="0" xfId="0" applyFont="1" applyAlignment="1">
      <alignment/>
    </xf>
    <xf numFmtId="0" fontId="3" fillId="8" borderId="1" xfId="0" applyFont="1" applyFill="1" applyBorder="1" applyAlignment="1">
      <alignment horizontal="center" vertical="center" wrapText="1"/>
    </xf>
    <xf numFmtId="165" fontId="42" fillId="4" borderId="0" xfId="0" applyNumberFormat="1" applyFont="1" applyFill="1" applyBorder="1" applyAlignment="1">
      <alignment horizontal="center"/>
    </xf>
    <xf numFmtId="0" fontId="42" fillId="4" borderId="13" xfId="0" applyFont="1" applyFill="1" applyBorder="1" applyAlignment="1">
      <alignment horizontal="center"/>
    </xf>
    <xf numFmtId="165" fontId="9" fillId="3" borderId="19" xfId="0" applyNumberFormat="1" applyFont="1" applyFill="1" applyBorder="1" applyAlignment="1">
      <alignment horizontal="center"/>
    </xf>
    <xf numFmtId="165" fontId="9" fillId="0" borderId="3" xfId="0" applyNumberFormat="1" applyFont="1" applyFill="1" applyBorder="1" applyAlignment="1">
      <alignment horizontal="center"/>
    </xf>
    <xf numFmtId="165" fontId="9"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65" fontId="43" fillId="0" borderId="1" xfId="0" applyNumberFormat="1" applyFont="1" applyFill="1" applyBorder="1" applyAlignment="1">
      <alignment horizontal="center"/>
    </xf>
    <xf numFmtId="165" fontId="9" fillId="0" borderId="6" xfId="0" applyNumberFormat="1" applyFont="1" applyFill="1" applyBorder="1" applyAlignment="1">
      <alignment horizontal="center"/>
    </xf>
    <xf numFmtId="165" fontId="9" fillId="0" borderId="6" xfId="0" applyNumberFormat="1" applyFont="1" applyBorder="1" applyAlignment="1">
      <alignment horizontal="center"/>
    </xf>
    <xf numFmtId="0" fontId="9" fillId="0" borderId="0" xfId="0" applyFont="1" applyAlignment="1">
      <alignment horizontal="center"/>
    </xf>
    <xf numFmtId="0" fontId="9" fillId="13" borderId="0" xfId="0" applyFont="1" applyFill="1" applyAlignment="1">
      <alignment horizontal="center"/>
    </xf>
    <xf numFmtId="0" fontId="9" fillId="14" borderId="0" xfId="0" applyFont="1" applyFill="1" applyAlignment="1">
      <alignment horizontal="center"/>
    </xf>
    <xf numFmtId="0" fontId="9" fillId="11" borderId="0" xfId="0" applyFont="1" applyFill="1" applyAlignment="1">
      <alignment horizontal="center"/>
    </xf>
    <xf numFmtId="0" fontId="6" fillId="0" borderId="6" xfId="0" applyFont="1" applyFill="1" applyBorder="1" applyAlignment="1">
      <alignment horizontal="center"/>
    </xf>
    <xf numFmtId="0" fontId="9" fillId="0" borderId="6" xfId="0" applyFont="1" applyFill="1" applyBorder="1" applyAlignment="1">
      <alignment horizontal="center"/>
    </xf>
    <xf numFmtId="0" fontId="9" fillId="1" borderId="3" xfId="0" applyFont="1" applyFill="1" applyBorder="1" applyAlignment="1">
      <alignment horizontal="center"/>
    </xf>
    <xf numFmtId="0" fontId="9" fillId="1" borderId="1" xfId="0" applyFont="1" applyFill="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5" borderId="0" xfId="0" applyFont="1" applyFill="1" applyAlignment="1">
      <alignment horizontal="center"/>
    </xf>
    <xf numFmtId="164" fontId="29" fillId="11" borderId="1" xfId="0" applyNumberFormat="1" applyFont="1" applyFill="1" applyBorder="1" applyAlignment="1">
      <alignment horizontal="center"/>
    </xf>
    <xf numFmtId="0" fontId="3" fillId="8" borderId="19" xfId="0" applyFont="1" applyFill="1" applyBorder="1" applyAlignment="1">
      <alignment horizontal="center"/>
    </xf>
    <xf numFmtId="0" fontId="9" fillId="8" borderId="1" xfId="0" applyFont="1" applyFill="1" applyBorder="1" applyAlignment="1">
      <alignment horizontal="center"/>
    </xf>
    <xf numFmtId="165" fontId="9" fillId="0" borderId="2" xfId="0" applyNumberFormat="1" applyFont="1" applyFill="1" applyBorder="1" applyAlignment="1">
      <alignment horizontal="center"/>
    </xf>
    <xf numFmtId="165" fontId="6" fillId="0" borderId="7" xfId="0" applyNumberFormat="1" applyFont="1" applyFill="1" applyBorder="1" applyAlignment="1">
      <alignment horizontal="center" wrapText="1"/>
    </xf>
    <xf numFmtId="165" fontId="7" fillId="0" borderId="4" xfId="0" applyNumberFormat="1" applyFont="1" applyFill="1" applyBorder="1" applyAlignment="1">
      <alignment horizontal="center" wrapText="1"/>
    </xf>
    <xf numFmtId="165" fontId="9" fillId="15" borderId="3" xfId="0" applyNumberFormat="1" applyFont="1" applyFill="1" applyBorder="1" applyAlignment="1">
      <alignment horizontal="center" wrapText="1"/>
    </xf>
    <xf numFmtId="165" fontId="9" fillId="5" borderId="1" xfId="0" applyNumberFormat="1" applyFont="1" applyFill="1" applyBorder="1" applyAlignment="1">
      <alignment horizontal="center"/>
    </xf>
    <xf numFmtId="165" fontId="3"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9" fillId="0" borderId="1" xfId="0" applyNumberFormat="1" applyFont="1" applyFill="1" applyBorder="1" applyAlignment="1" quotePrefix="1">
      <alignment horizontal="center" vertical="center" wrapText="1"/>
    </xf>
    <xf numFmtId="165" fontId="3" fillId="16" borderId="1" xfId="0" applyNumberFormat="1" applyFont="1" applyFill="1" applyBorder="1" applyAlignment="1">
      <alignment horizontal="center"/>
    </xf>
    <xf numFmtId="164" fontId="3" fillId="15" borderId="1" xfId="0" applyNumberFormat="1" applyFont="1" applyFill="1" applyBorder="1" applyAlignment="1">
      <alignment horizontal="center"/>
    </xf>
    <xf numFmtId="165" fontId="9" fillId="2" borderId="12" xfId="0" applyNumberFormat="1" applyFont="1" applyFill="1" applyBorder="1" applyAlignment="1">
      <alignment horizontal="center"/>
    </xf>
    <xf numFmtId="165" fontId="9" fillId="2" borderId="35" xfId="0" applyNumberFormat="1" applyFont="1" applyFill="1" applyBorder="1" applyAlignment="1">
      <alignment horizontal="center"/>
    </xf>
    <xf numFmtId="165" fontId="44" fillId="4" borderId="0" xfId="0" applyNumberFormat="1" applyFont="1" applyFill="1" applyBorder="1" applyAlignment="1">
      <alignment horizontal="center"/>
    </xf>
    <xf numFmtId="0" fontId="44" fillId="4" borderId="13" xfId="0" applyFont="1" applyFill="1" applyBorder="1" applyAlignment="1">
      <alignment horizontal="center"/>
    </xf>
    <xf numFmtId="165" fontId="9" fillId="2" borderId="14" xfId="0" applyNumberFormat="1" applyFont="1" applyFill="1" applyBorder="1" applyAlignment="1">
      <alignment horizontal="center"/>
    </xf>
    <xf numFmtId="165" fontId="3" fillId="17" borderId="1" xfId="0" applyNumberFormat="1" applyFont="1" applyFill="1" applyBorder="1" applyAlignment="1">
      <alignment horizontal="center"/>
    </xf>
    <xf numFmtId="0" fontId="3" fillId="3" borderId="6"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xf numFmtId="165" fontId="3" fillId="14" borderId="1" xfId="0" applyNumberFormat="1" applyFont="1" applyFill="1" applyBorder="1" applyAlignment="1">
      <alignment horizontal="center"/>
    </xf>
    <xf numFmtId="165" fontId="3" fillId="0" borderId="0" xfId="0" applyNumberFormat="1" applyFont="1" applyAlignment="1">
      <alignment horizontal="center"/>
    </xf>
    <xf numFmtId="165" fontId="6" fillId="0" borderId="1" xfId="0" applyNumberFormat="1" applyFont="1" applyFill="1" applyBorder="1" applyAlignment="1">
      <alignment horizontal="center" wrapText="1"/>
    </xf>
    <xf numFmtId="165" fontId="3" fillId="0" borderId="3" xfId="0" applyNumberFormat="1" applyFont="1" applyFill="1" applyBorder="1" applyAlignment="1">
      <alignment horizontal="center"/>
    </xf>
    <xf numFmtId="165" fontId="3" fillId="0" borderId="4"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3" borderId="20" xfId="0" applyNumberFormat="1" applyFont="1" applyFill="1" applyBorder="1" applyAlignment="1">
      <alignment horizontal="center"/>
    </xf>
    <xf numFmtId="165" fontId="3" fillId="0" borderId="1" xfId="0" applyNumberFormat="1" applyFont="1" applyFill="1" applyBorder="1" applyAlignment="1">
      <alignment horizontal="center" vertical="center" wrapText="1"/>
    </xf>
    <xf numFmtId="165" fontId="3" fillId="3" borderId="19" xfId="0" applyNumberFormat="1" applyFont="1" applyFill="1" applyBorder="1" applyAlignment="1">
      <alignment horizontal="center" wrapText="1"/>
    </xf>
    <xf numFmtId="165" fontId="3" fillId="0" borderId="3" xfId="0" applyNumberFormat="1" applyFont="1" applyFill="1" applyBorder="1" applyAlignment="1">
      <alignment horizontal="center" wrapText="1"/>
    </xf>
    <xf numFmtId="165" fontId="3" fillId="0" borderId="1" xfId="0" applyNumberFormat="1" applyFont="1" applyBorder="1" applyAlignment="1">
      <alignment horizontal="center"/>
    </xf>
    <xf numFmtId="165" fontId="3" fillId="0" borderId="6" xfId="0" applyNumberFormat="1" applyFont="1" applyBorder="1" applyAlignment="1">
      <alignment horizontal="center"/>
    </xf>
    <xf numFmtId="165" fontId="3" fillId="3" borderId="19" xfId="0" applyNumberFormat="1" applyFont="1" applyFill="1" applyBorder="1" applyAlignment="1">
      <alignment horizontal="center"/>
    </xf>
    <xf numFmtId="165" fontId="3" fillId="0" borderId="3" xfId="0" applyNumberFormat="1" applyFont="1" applyBorder="1" applyAlignment="1">
      <alignment horizontal="center"/>
    </xf>
    <xf numFmtId="165" fontId="3" fillId="3" borderId="3" xfId="0" applyNumberFormat="1" applyFont="1" applyFill="1" applyBorder="1" applyAlignment="1">
      <alignment horizontal="center"/>
    </xf>
    <xf numFmtId="0" fontId="3" fillId="0" borderId="1" xfId="0" applyFont="1" applyFill="1" applyBorder="1" applyAlignment="1" quotePrefix="1">
      <alignment horizontal="center" wrapText="1"/>
    </xf>
    <xf numFmtId="0" fontId="9" fillId="6" borderId="1" xfId="0" applyFont="1" applyFill="1" applyBorder="1" applyAlignment="1">
      <alignment horizontal="center"/>
    </xf>
    <xf numFmtId="164" fontId="31" fillId="5" borderId="1" xfId="0" applyNumberFormat="1" applyFont="1" applyFill="1" applyBorder="1" applyAlignment="1">
      <alignment horizontal="center"/>
    </xf>
    <xf numFmtId="164" fontId="3" fillId="14" borderId="6" xfId="0" applyNumberFormat="1" applyFont="1" applyFill="1" applyBorder="1" applyAlignment="1">
      <alignment horizontal="center"/>
    </xf>
    <xf numFmtId="0" fontId="3" fillId="3" borderId="19" xfId="0" applyFont="1" applyFill="1" applyBorder="1" applyAlignment="1" quotePrefix="1">
      <alignment horizontal="center" wrapText="1"/>
    </xf>
    <xf numFmtId="165" fontId="3" fillId="13" borderId="19" xfId="0" applyNumberFormat="1" applyFont="1" applyFill="1" applyBorder="1" applyAlignment="1">
      <alignment horizontal="center"/>
    </xf>
    <xf numFmtId="165" fontId="3" fillId="13" borderId="1" xfId="0" applyNumberFormat="1" applyFont="1" applyFill="1" applyBorder="1" applyAlignment="1">
      <alignment horizontal="center"/>
    </xf>
    <xf numFmtId="164" fontId="3" fillId="14" borderId="1" xfId="0" applyNumberFormat="1" applyFont="1" applyFill="1" applyBorder="1" applyAlignment="1">
      <alignment horizontal="center"/>
    </xf>
    <xf numFmtId="165" fontId="3" fillId="18" borderId="1" xfId="0" applyNumberFormat="1" applyFont="1" applyFill="1" applyBorder="1" applyAlignment="1">
      <alignment horizontal="center"/>
    </xf>
    <xf numFmtId="1" fontId="3" fillId="0" borderId="0" xfId="0" applyNumberFormat="1" applyFont="1" applyAlignment="1">
      <alignment horizontal="center"/>
    </xf>
    <xf numFmtId="1" fontId="7" fillId="0" borderId="0" xfId="0" applyNumberFormat="1" applyFont="1" applyAlignment="1">
      <alignment horizontal="center"/>
    </xf>
    <xf numFmtId="1" fontId="6" fillId="0" borderId="1" xfId="0" applyNumberFormat="1" applyFont="1" applyFill="1" applyBorder="1" applyAlignment="1">
      <alignment horizontal="center" wrapText="1"/>
    </xf>
    <xf numFmtId="1" fontId="3" fillId="3" borderId="19" xfId="0" applyNumberFormat="1" applyFont="1" applyFill="1" applyBorder="1" applyAlignment="1">
      <alignment horizontal="center"/>
    </xf>
    <xf numFmtId="1" fontId="9" fillId="19" borderId="1" xfId="0" applyNumberFormat="1" applyFont="1" applyFill="1" applyBorder="1" applyAlignment="1">
      <alignment horizontal="center" wrapText="1"/>
    </xf>
    <xf numFmtId="1" fontId="9" fillId="7" borderId="1" xfId="0" applyNumberFormat="1" applyFont="1" applyFill="1" applyBorder="1" applyAlignment="1">
      <alignment horizontal="center" wrapText="1"/>
    </xf>
    <xf numFmtId="1" fontId="9" fillId="7" borderId="19" xfId="0" applyNumberFormat="1" applyFont="1" applyFill="1" applyBorder="1" applyAlignment="1">
      <alignment horizontal="center" wrapText="1"/>
    </xf>
    <xf numFmtId="1" fontId="9" fillId="7" borderId="3" xfId="0" applyNumberFormat="1" applyFont="1" applyFill="1" applyBorder="1" applyAlignment="1">
      <alignment horizontal="center" wrapText="1"/>
    </xf>
    <xf numFmtId="1" fontId="15" fillId="0" borderId="1" xfId="0" applyNumberFormat="1" applyFont="1" applyFill="1" applyBorder="1" applyAlignment="1">
      <alignment horizontal="center" wrapText="1"/>
    </xf>
    <xf numFmtId="1" fontId="3" fillId="0" borderId="1" xfId="0" applyNumberFormat="1" applyFont="1" applyBorder="1" applyAlignment="1">
      <alignment horizontal="center"/>
    </xf>
    <xf numFmtId="1" fontId="3" fillId="0" borderId="6" xfId="0" applyNumberFormat="1" applyFont="1" applyBorder="1" applyAlignment="1">
      <alignment horizontal="center"/>
    </xf>
    <xf numFmtId="1" fontId="3" fillId="0" borderId="3" xfId="0" applyNumberFormat="1" applyFont="1" applyBorder="1" applyAlignment="1">
      <alignment horizontal="center"/>
    </xf>
    <xf numFmtId="1" fontId="3" fillId="0" borderId="1" xfId="0" applyNumberFormat="1" applyFont="1" applyBorder="1" applyAlignment="1">
      <alignment horizontal="center" shrinkToFit="1"/>
    </xf>
    <xf numFmtId="165" fontId="3" fillId="15" borderId="3" xfId="0" applyNumberFormat="1" applyFont="1" applyFill="1" applyBorder="1" applyAlignment="1">
      <alignment horizontal="center"/>
    </xf>
    <xf numFmtId="165" fontId="42" fillId="4" borderId="13" xfId="0" applyNumberFormat="1" applyFont="1" applyFill="1" applyBorder="1" applyAlignment="1">
      <alignment horizontal="center"/>
    </xf>
    <xf numFmtId="165" fontId="3" fillId="15" borderId="1" xfId="0" applyNumberFormat="1" applyFont="1" applyFill="1" applyBorder="1" applyAlignment="1">
      <alignment horizontal="center"/>
    </xf>
    <xf numFmtId="0" fontId="45" fillId="12" borderId="0" xfId="0" applyFont="1" applyFill="1" applyAlignment="1">
      <alignment horizontal="center"/>
    </xf>
    <xf numFmtId="0" fontId="46" fillId="0" borderId="0" xfId="0" applyFont="1" applyAlignment="1">
      <alignment shrinkToFit="1"/>
    </xf>
    <xf numFmtId="164" fontId="9" fillId="0" borderId="31" xfId="0" applyNumberFormat="1" applyFont="1" applyFill="1" applyBorder="1" applyAlignment="1">
      <alignment horizontal="center"/>
    </xf>
    <xf numFmtId="1" fontId="9"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3" borderId="19" xfId="0" applyFont="1" applyFill="1" applyBorder="1" applyAlignment="1">
      <alignment/>
    </xf>
    <xf numFmtId="14" fontId="3" fillId="3" borderId="1" xfId="0" applyNumberFormat="1" applyFont="1" applyFill="1" applyBorder="1" applyAlignment="1">
      <alignment/>
    </xf>
    <xf numFmtId="0" fontId="3" fillId="0" borderId="0" xfId="0" applyFont="1" applyAlignment="1">
      <alignment/>
    </xf>
    <xf numFmtId="165" fontId="35" fillId="0" borderId="0" xfId="0" applyNumberFormat="1" applyFont="1" applyBorder="1" applyAlignment="1">
      <alignment/>
    </xf>
    <xf numFmtId="0" fontId="9" fillId="3" borderId="19" xfId="0" applyFont="1" applyFill="1" applyBorder="1" applyAlignment="1" quotePrefix="1">
      <alignment horizontal="center" wrapText="1"/>
    </xf>
    <xf numFmtId="165" fontId="44" fillId="4" borderId="13" xfId="0" applyNumberFormat="1" applyFont="1" applyFill="1" applyBorder="1" applyAlignment="1">
      <alignment horizontal="center"/>
    </xf>
    <xf numFmtId="0" fontId="9" fillId="0" borderId="1" xfId="0" applyFont="1" applyFill="1" applyBorder="1" applyAlignment="1" quotePrefix="1">
      <alignment horizontal="center" wrapText="1"/>
    </xf>
    <xf numFmtId="165" fontId="3" fillId="20" borderId="0" xfId="0" applyNumberFormat="1" applyFont="1" applyFill="1" applyAlignment="1">
      <alignment horizontal="center"/>
    </xf>
    <xf numFmtId="165" fontId="9" fillId="18" borderId="0" xfId="0" applyNumberFormat="1" applyFont="1" applyFill="1" applyAlignment="1">
      <alignment horizontal="center"/>
    </xf>
    <xf numFmtId="165" fontId="3" fillId="21" borderId="0" xfId="0" applyNumberFormat="1" applyFont="1" applyFill="1" applyAlignment="1">
      <alignment horizontal="center"/>
    </xf>
    <xf numFmtId="165" fontId="3" fillId="16" borderId="0" xfId="0" applyNumberFormat="1" applyFont="1" applyFill="1" applyAlignment="1">
      <alignment horizontal="center"/>
    </xf>
    <xf numFmtId="165" fontId="3" fillId="15" borderId="0" xfId="0" applyNumberFormat="1" applyFont="1" applyFill="1" applyAlignment="1">
      <alignment horizontal="center"/>
    </xf>
    <xf numFmtId="165" fontId="7" fillId="0" borderId="6" xfId="0" applyNumberFormat="1" applyFont="1" applyFill="1" applyBorder="1" applyAlignment="1">
      <alignment horizontal="center"/>
    </xf>
    <xf numFmtId="165" fontId="3" fillId="9" borderId="1" xfId="0" applyNumberFormat="1" applyFont="1" applyFill="1" applyBorder="1" applyAlignment="1">
      <alignment horizontal="center"/>
    </xf>
    <xf numFmtId="165" fontId="3" fillId="6" borderId="1" xfId="0" applyNumberFormat="1" applyFont="1" applyFill="1" applyBorder="1" applyAlignment="1">
      <alignment horizontal="center"/>
    </xf>
    <xf numFmtId="165" fontId="29" fillId="9" borderId="1" xfId="0" applyNumberFormat="1" applyFont="1" applyFill="1" applyBorder="1" applyAlignment="1">
      <alignment horizontal="center"/>
    </xf>
    <xf numFmtId="165" fontId="3" fillId="0" borderId="3" xfId="0" applyNumberFormat="1" applyFont="1" applyBorder="1" applyAlignment="1">
      <alignment horizontal="center" shrinkToFit="1"/>
    </xf>
    <xf numFmtId="165" fontId="3" fillId="0" borderId="1" xfId="0" applyNumberFormat="1" applyFont="1" applyBorder="1" applyAlignment="1">
      <alignment horizontal="center" shrinkToFit="1"/>
    </xf>
    <xf numFmtId="165" fontId="3" fillId="0" borderId="0" xfId="0" applyNumberFormat="1" applyFont="1" applyAlignment="1">
      <alignment horizontal="center" shrinkToFit="1"/>
    </xf>
    <xf numFmtId="165" fontId="9" fillId="18" borderId="1" xfId="0" applyNumberFormat="1" applyFont="1" applyFill="1" applyBorder="1" applyAlignment="1">
      <alignment horizontal="center"/>
    </xf>
    <xf numFmtId="164" fontId="3" fillId="16" borderId="1" xfId="0" applyNumberFormat="1" applyFont="1" applyFill="1" applyBorder="1" applyAlignment="1">
      <alignment horizontal="center"/>
    </xf>
    <xf numFmtId="1" fontId="9" fillId="10" borderId="1" xfId="0" applyNumberFormat="1" applyFont="1" applyFill="1" applyBorder="1" applyAlignment="1">
      <alignment horizontal="center" wrapText="1"/>
    </xf>
    <xf numFmtId="0" fontId="3" fillId="0" borderId="1" xfId="0" applyFont="1" applyBorder="1" applyAlignment="1" quotePrefix="1">
      <alignment horizontal="center"/>
    </xf>
    <xf numFmtId="0" fontId="3" fillId="0" borderId="6" xfId="0" applyFont="1" applyBorder="1" applyAlignment="1" quotePrefix="1">
      <alignment horizontal="center"/>
    </xf>
    <xf numFmtId="1" fontId="3" fillId="10" borderId="1" xfId="0" applyNumberFormat="1" applyFont="1" applyFill="1" applyBorder="1" applyAlignment="1">
      <alignment horizontal="center"/>
    </xf>
    <xf numFmtId="165" fontId="3" fillId="0" borderId="0" xfId="0" applyNumberFormat="1" applyFont="1" applyAlignment="1">
      <alignment/>
    </xf>
    <xf numFmtId="165" fontId="3" fillId="8" borderId="1" xfId="0" applyNumberFormat="1" applyFont="1" applyFill="1" applyBorder="1" applyAlignment="1">
      <alignment horizontal="center"/>
    </xf>
    <xf numFmtId="164" fontId="3" fillId="22" borderId="1" xfId="0" applyNumberFormat="1" applyFont="1" applyFill="1" applyBorder="1" applyAlignment="1">
      <alignment horizontal="center"/>
    </xf>
    <xf numFmtId="165" fontId="31" fillId="5" borderId="1" xfId="0" applyNumberFormat="1" applyFont="1" applyFill="1" applyBorder="1" applyAlignment="1">
      <alignment horizontal="center"/>
    </xf>
    <xf numFmtId="165" fontId="3" fillId="3" borderId="0" xfId="0" applyNumberFormat="1" applyFont="1" applyFill="1" applyBorder="1" applyAlignment="1">
      <alignment horizontal="center"/>
    </xf>
    <xf numFmtId="164" fontId="3" fillId="3" borderId="0" xfId="0" applyNumberFormat="1" applyFont="1" applyFill="1" applyBorder="1" applyAlignment="1">
      <alignment horizontal="center"/>
    </xf>
    <xf numFmtId="165" fontId="3" fillId="0" borderId="0" xfId="0" applyNumberFormat="1" applyFont="1" applyBorder="1" applyAlignment="1">
      <alignment horizontal="center"/>
    </xf>
    <xf numFmtId="164" fontId="3" fillId="22" borderId="0" xfId="0" applyNumberFormat="1" applyFont="1" applyFill="1" applyBorder="1" applyAlignment="1">
      <alignment horizontal="center"/>
    </xf>
    <xf numFmtId="165" fontId="31" fillId="5" borderId="0" xfId="0" applyNumberFormat="1" applyFont="1" applyFill="1" applyBorder="1" applyAlignment="1">
      <alignment horizontal="center"/>
    </xf>
    <xf numFmtId="164" fontId="3" fillId="11" borderId="0" xfId="0" applyNumberFormat="1" applyFont="1" applyFill="1" applyBorder="1" applyAlignment="1">
      <alignment horizontal="center"/>
    </xf>
    <xf numFmtId="173" fontId="7" fillId="0" borderId="0" xfId="0" applyNumberFormat="1" applyFont="1" applyAlignment="1">
      <alignment horizontal="center"/>
    </xf>
    <xf numFmtId="165" fontId="8" fillId="4" borderId="0" xfId="0" applyNumberFormat="1" applyFont="1" applyFill="1" applyBorder="1" applyAlignment="1">
      <alignment horizontal="center"/>
    </xf>
    <xf numFmtId="165" fontId="9" fillId="3" borderId="0" xfId="0" applyNumberFormat="1" applyFont="1" applyFill="1" applyBorder="1" applyAlignment="1">
      <alignment horizontal="center" wrapText="1"/>
    </xf>
    <xf numFmtId="164" fontId="9" fillId="3" borderId="0" xfId="0" applyNumberFormat="1" applyFont="1" applyFill="1" applyBorder="1" applyAlignment="1">
      <alignment horizontal="center" wrapText="1"/>
    </xf>
    <xf numFmtId="165" fontId="9" fillId="15"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164" fontId="9" fillId="11" borderId="0" xfId="0" applyNumberFormat="1" applyFont="1" applyFill="1" applyBorder="1" applyAlignment="1">
      <alignment horizontal="center" wrapText="1"/>
    </xf>
    <xf numFmtId="164" fontId="9" fillId="12" borderId="0" xfId="0" applyNumberFormat="1" applyFont="1" applyFill="1" applyBorder="1" applyAlignment="1">
      <alignment horizontal="center" wrapText="1"/>
    </xf>
    <xf numFmtId="164" fontId="15" fillId="11" borderId="0" xfId="0" applyNumberFormat="1" applyFont="1" applyFill="1" applyBorder="1" applyAlignment="1">
      <alignment horizontal="center" wrapText="1"/>
    </xf>
    <xf numFmtId="165" fontId="3" fillId="3" borderId="0" xfId="0" applyNumberFormat="1" applyFont="1" applyFill="1" applyBorder="1" applyAlignment="1">
      <alignment horizontal="center" shrinkToFit="1"/>
    </xf>
    <xf numFmtId="164" fontId="3" fillId="0" borderId="0" xfId="0" applyNumberFormat="1" applyFont="1" applyBorder="1" applyAlignment="1">
      <alignment horizontal="center" shrinkToFit="1"/>
    </xf>
    <xf numFmtId="164" fontId="29" fillId="11" borderId="0" xfId="0" applyNumberFormat="1" applyFont="1" applyFill="1" applyBorder="1" applyAlignment="1">
      <alignment horizontal="center"/>
    </xf>
    <xf numFmtId="165" fontId="9" fillId="5" borderId="0" xfId="0" applyNumberFormat="1" applyFont="1" applyFill="1" applyBorder="1" applyAlignment="1">
      <alignment horizontal="center"/>
    </xf>
    <xf numFmtId="165" fontId="3"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wrapText="1"/>
    </xf>
    <xf numFmtId="165" fontId="9" fillId="0" borderId="0" xfId="0" applyNumberFormat="1" applyFont="1" applyFill="1" applyBorder="1" applyAlignment="1" quotePrefix="1">
      <alignment horizontal="center" vertical="center" wrapText="1"/>
    </xf>
    <xf numFmtId="165" fontId="3" fillId="16" borderId="0" xfId="0" applyNumberFormat="1" applyFont="1" applyFill="1" applyBorder="1" applyAlignment="1">
      <alignment horizontal="center"/>
    </xf>
    <xf numFmtId="164" fontId="3" fillId="15" borderId="0" xfId="0" applyNumberFormat="1" applyFont="1" applyFill="1" applyBorder="1" applyAlignment="1">
      <alignment horizontal="center"/>
    </xf>
    <xf numFmtId="164" fontId="3" fillId="5" borderId="0" xfId="0" applyNumberFormat="1" applyFont="1" applyFill="1" applyBorder="1" applyAlignment="1">
      <alignment horizontal="center"/>
    </xf>
    <xf numFmtId="165" fontId="3" fillId="17" borderId="0" xfId="0" applyNumberFormat="1" applyFont="1" applyFill="1" applyBorder="1" applyAlignment="1">
      <alignment horizontal="center"/>
    </xf>
    <xf numFmtId="165" fontId="3" fillId="14" borderId="0" xfId="0" applyNumberFormat="1" applyFont="1" applyFill="1" applyBorder="1" applyAlignment="1">
      <alignment horizontal="center"/>
    </xf>
    <xf numFmtId="164" fontId="31" fillId="5" borderId="0" xfId="0" applyNumberFormat="1" applyFont="1" applyFill="1" applyBorder="1" applyAlignment="1">
      <alignment horizontal="center"/>
    </xf>
    <xf numFmtId="164" fontId="3" fillId="14" borderId="0" xfId="0" applyNumberFormat="1" applyFont="1" applyFill="1" applyBorder="1" applyAlignment="1">
      <alignment horizontal="center"/>
    </xf>
    <xf numFmtId="165" fontId="3" fillId="13" borderId="0" xfId="0" applyNumberFormat="1" applyFont="1" applyFill="1" applyBorder="1" applyAlignment="1">
      <alignment horizontal="center"/>
    </xf>
    <xf numFmtId="165" fontId="3" fillId="18" borderId="0" xfId="0" applyNumberFormat="1" applyFont="1" applyFill="1" applyBorder="1" applyAlignment="1">
      <alignment horizontal="center"/>
    </xf>
    <xf numFmtId="165" fontId="3" fillId="15" borderId="0" xfId="0" applyNumberFormat="1" applyFont="1" applyFill="1" applyBorder="1" applyAlignment="1">
      <alignment horizontal="center"/>
    </xf>
    <xf numFmtId="165" fontId="9" fillId="18" borderId="0" xfId="0" applyNumberFormat="1" applyFont="1" applyFill="1" applyBorder="1" applyAlignment="1">
      <alignment horizontal="center"/>
    </xf>
    <xf numFmtId="164" fontId="3" fillId="16" borderId="0" xfId="0" applyNumberFormat="1" applyFont="1" applyFill="1" applyBorder="1" applyAlignment="1">
      <alignment horizontal="center"/>
    </xf>
    <xf numFmtId="173" fontId="0" fillId="0" borderId="0" xfId="0" applyNumberFormat="1" applyAlignment="1">
      <alignment/>
    </xf>
    <xf numFmtId="164" fontId="3" fillId="0" borderId="1" xfId="0" applyNumberFormat="1" applyFont="1" applyBorder="1" applyAlignment="1">
      <alignment horizontal="center" shrinkToFit="1"/>
    </xf>
    <xf numFmtId="165" fontId="4" fillId="0" borderId="0" xfId="0" applyNumberFormat="1" applyFont="1" applyAlignment="1" quotePrefix="1">
      <alignment horizontal="center"/>
    </xf>
    <xf numFmtId="165" fontId="4" fillId="0" borderId="0" xfId="0" applyNumberFormat="1" applyFont="1" applyAlignment="1">
      <alignment horizontal="center"/>
    </xf>
    <xf numFmtId="0" fontId="4" fillId="0" borderId="0" xfId="0" applyFont="1" applyAlignment="1">
      <alignment horizontal="center"/>
    </xf>
    <xf numFmtId="2" fontId="44" fillId="4" borderId="0" xfId="0" applyNumberFormat="1" applyFont="1" applyFill="1" applyBorder="1" applyAlignment="1">
      <alignment horizontal="center"/>
    </xf>
    <xf numFmtId="165" fontId="2" fillId="4" borderId="13" xfId="0" applyNumberFormat="1" applyFont="1" applyFill="1" applyBorder="1" applyAlignment="1">
      <alignment horizontal="center"/>
    </xf>
    <xf numFmtId="173" fontId="44" fillId="4" borderId="0" xfId="0" applyNumberFormat="1" applyFont="1" applyFill="1" applyBorder="1" applyAlignment="1">
      <alignment horizontal="center"/>
    </xf>
    <xf numFmtId="173" fontId="2" fillId="4" borderId="1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Blue line = long term minimum </a:t>
            </a:r>
          </a:p>
        </c:rich>
      </c:tx>
      <c:layout/>
      <c:spPr>
        <a:noFill/>
        <a:ln>
          <a:noFill/>
        </a:ln>
      </c:spPr>
    </c:title>
    <c:plotArea>
      <c:layout/>
      <c:barChart>
        <c:barDir val="col"/>
        <c:grouping val="clustered"/>
        <c:varyColors val="0"/>
        <c:ser>
          <c:idx val="0"/>
          <c:order val="0"/>
          <c:tx>
            <c:strRef>
              <c:f>' Data'!$E$9</c:f>
              <c:strCache>
                <c:ptCount val="1"/>
                <c:pt idx="0">
                  <c:v>8.4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Data'!$E$10:$E$374</c:f>
              <c:numCache>
                <c:ptCount val="365"/>
                <c:pt idx="0">
                  <c:v>1.3</c:v>
                </c:pt>
                <c:pt idx="1">
                  <c:v>1.7</c:v>
                </c:pt>
                <c:pt idx="2">
                  <c:v>3.6</c:v>
                </c:pt>
                <c:pt idx="3">
                  <c:v>4.8</c:v>
                </c:pt>
                <c:pt idx="4">
                  <c:v>1.3</c:v>
                </c:pt>
                <c:pt idx="5">
                  <c:v>1.5</c:v>
                </c:pt>
                <c:pt idx="6">
                  <c:v>7.5</c:v>
                </c:pt>
                <c:pt idx="7">
                  <c:v>7.5</c:v>
                </c:pt>
                <c:pt idx="8">
                  <c:v>1.3</c:v>
                </c:pt>
                <c:pt idx="9">
                  <c:v>7.3</c:v>
                </c:pt>
                <c:pt idx="10">
                  <c:v>8.5</c:v>
                </c:pt>
                <c:pt idx="11">
                  <c:v>-1.2</c:v>
                </c:pt>
                <c:pt idx="12">
                  <c:v>-6.2</c:v>
                </c:pt>
                <c:pt idx="13">
                  <c:v>-5.6</c:v>
                </c:pt>
                <c:pt idx="14">
                  <c:v>-4.4</c:v>
                </c:pt>
                <c:pt idx="15">
                  <c:v>-5</c:v>
                </c:pt>
                <c:pt idx="16">
                  <c:v>-4.2</c:v>
                </c:pt>
                <c:pt idx="17">
                  <c:v>3.6</c:v>
                </c:pt>
                <c:pt idx="18">
                  <c:v>2.7</c:v>
                </c:pt>
                <c:pt idx="19">
                  <c:v>5.6</c:v>
                </c:pt>
                <c:pt idx="20">
                  <c:v>3.9</c:v>
                </c:pt>
                <c:pt idx="21">
                  <c:v>3.2</c:v>
                </c:pt>
                <c:pt idx="22">
                  <c:v>-0.8</c:v>
                </c:pt>
                <c:pt idx="23">
                  <c:v>3.3</c:v>
                </c:pt>
                <c:pt idx="24">
                  <c:v>4.2</c:v>
                </c:pt>
                <c:pt idx="25">
                  <c:v>0</c:v>
                </c:pt>
                <c:pt idx="26">
                  <c:v>-0.3</c:v>
                </c:pt>
                <c:pt idx="27">
                  <c:v>-1.8</c:v>
                </c:pt>
                <c:pt idx="28">
                  <c:v>-2.4</c:v>
                </c:pt>
                <c:pt idx="29">
                  <c:v>-1.9</c:v>
                </c:pt>
                <c:pt idx="30">
                  <c:v>-2.8</c:v>
                </c:pt>
                <c:pt idx="31">
                  <c:v>-4.2</c:v>
                </c:pt>
                <c:pt idx="32">
                  <c:v>-7.5</c:v>
                </c:pt>
                <c:pt idx="33">
                  <c:v>-8.9</c:v>
                </c:pt>
                <c:pt idx="34">
                  <c:v>-7.4</c:v>
                </c:pt>
                <c:pt idx="35">
                  <c:v>-3.4</c:v>
                </c:pt>
                <c:pt idx="36">
                  <c:v>-4</c:v>
                </c:pt>
                <c:pt idx="37">
                  <c:v>-6.9</c:v>
                </c:pt>
                <c:pt idx="38">
                  <c:v>-2.8</c:v>
                </c:pt>
                <c:pt idx="39">
                  <c:v>-1.6</c:v>
                </c:pt>
                <c:pt idx="40">
                  <c:v>-8</c:v>
                </c:pt>
                <c:pt idx="41">
                  <c:v>-7.3</c:v>
                </c:pt>
                <c:pt idx="42">
                  <c:v>1.7</c:v>
                </c:pt>
                <c:pt idx="43">
                  <c:v>2.4</c:v>
                </c:pt>
                <c:pt idx="44">
                  <c:v>3.6</c:v>
                </c:pt>
                <c:pt idx="45">
                  <c:v>4.2</c:v>
                </c:pt>
                <c:pt idx="46">
                  <c:v>5.3</c:v>
                </c:pt>
                <c:pt idx="47">
                  <c:v>7.4</c:v>
                </c:pt>
                <c:pt idx="48">
                  <c:v>-0.4</c:v>
                </c:pt>
                <c:pt idx="49">
                  <c:v>-1</c:v>
                </c:pt>
                <c:pt idx="50">
                  <c:v>1.7</c:v>
                </c:pt>
                <c:pt idx="51">
                  <c:v>6</c:v>
                </c:pt>
                <c:pt idx="52">
                  <c:v>8.1</c:v>
                </c:pt>
                <c:pt idx="53">
                  <c:v>10.4</c:v>
                </c:pt>
                <c:pt idx="54">
                  <c:v>0</c:v>
                </c:pt>
                <c:pt idx="55">
                  <c:v>-0.4</c:v>
                </c:pt>
                <c:pt idx="56">
                  <c:v>2.3</c:v>
                </c:pt>
                <c:pt idx="57">
                  <c:v>7.8</c:v>
                </c:pt>
                <c:pt idx="58">
                  <c:v>7.7</c:v>
                </c:pt>
                <c:pt idx="59">
                  <c:v>1.6</c:v>
                </c:pt>
                <c:pt idx="60">
                  <c:v>1.2</c:v>
                </c:pt>
                <c:pt idx="61">
                  <c:v>3.5</c:v>
                </c:pt>
                <c:pt idx="62">
                  <c:v>4.2</c:v>
                </c:pt>
                <c:pt idx="63">
                  <c:v>2</c:v>
                </c:pt>
                <c:pt idx="64">
                  <c:v>-4.2</c:v>
                </c:pt>
                <c:pt idx="65">
                  <c:v>-2</c:v>
                </c:pt>
                <c:pt idx="66">
                  <c:v>-0.6</c:v>
                </c:pt>
                <c:pt idx="67">
                  <c:v>3</c:v>
                </c:pt>
                <c:pt idx="68">
                  <c:v>6.3</c:v>
                </c:pt>
                <c:pt idx="69">
                  <c:v>6.7</c:v>
                </c:pt>
                <c:pt idx="70">
                  <c:v>5.6</c:v>
                </c:pt>
                <c:pt idx="71">
                  <c:v>6.4</c:v>
                </c:pt>
                <c:pt idx="72">
                  <c:v>4.8</c:v>
                </c:pt>
                <c:pt idx="73">
                  <c:v>0.2</c:v>
                </c:pt>
                <c:pt idx="74">
                  <c:v>1.6</c:v>
                </c:pt>
                <c:pt idx="75">
                  <c:v>5.8</c:v>
                </c:pt>
                <c:pt idx="76">
                  <c:v>2.7</c:v>
                </c:pt>
                <c:pt idx="77">
                  <c:v>-2.1</c:v>
                </c:pt>
                <c:pt idx="78">
                  <c:v>3.5</c:v>
                </c:pt>
                <c:pt idx="79">
                  <c:v>2.4</c:v>
                </c:pt>
                <c:pt idx="80">
                  <c:v>2.6</c:v>
                </c:pt>
                <c:pt idx="81">
                  <c:v>5.7</c:v>
                </c:pt>
                <c:pt idx="82">
                  <c:v>4</c:v>
                </c:pt>
                <c:pt idx="83">
                  <c:v>3.1</c:v>
                </c:pt>
                <c:pt idx="84">
                  <c:v>1.1</c:v>
                </c:pt>
                <c:pt idx="85">
                  <c:v>0.2</c:v>
                </c:pt>
                <c:pt idx="86">
                  <c:v>0.6</c:v>
                </c:pt>
                <c:pt idx="87">
                  <c:v>1.7</c:v>
                </c:pt>
                <c:pt idx="88">
                  <c:v>6.3</c:v>
                </c:pt>
                <c:pt idx="89">
                  <c:v>6.4</c:v>
                </c:pt>
                <c:pt idx="90">
                  <c:v>-2.7</c:v>
                </c:pt>
                <c:pt idx="91">
                  <c:v>0.4</c:v>
                </c:pt>
                <c:pt idx="92">
                  <c:v>6.7</c:v>
                </c:pt>
                <c:pt idx="93">
                  <c:v>0.9</c:v>
                </c:pt>
                <c:pt idx="94">
                  <c:v>1.3</c:v>
                </c:pt>
                <c:pt idx="95">
                  <c:v>-4</c:v>
                </c:pt>
                <c:pt idx="96">
                  <c:v>6</c:v>
                </c:pt>
                <c:pt idx="97">
                  <c:v>6.6</c:v>
                </c:pt>
                <c:pt idx="98">
                  <c:v>7.1</c:v>
                </c:pt>
                <c:pt idx="99">
                  <c:v>3.7</c:v>
                </c:pt>
                <c:pt idx="100">
                  <c:v>0.5</c:v>
                </c:pt>
                <c:pt idx="101">
                  <c:v>2.1</c:v>
                </c:pt>
                <c:pt idx="102">
                  <c:v>0</c:v>
                </c:pt>
                <c:pt idx="103">
                  <c:v>2.6</c:v>
                </c:pt>
                <c:pt idx="104">
                  <c:v>-2.4</c:v>
                </c:pt>
                <c:pt idx="105">
                  <c:v>-2.5</c:v>
                </c:pt>
                <c:pt idx="106">
                  <c:v>4.1</c:v>
                </c:pt>
                <c:pt idx="107">
                  <c:v>3.8</c:v>
                </c:pt>
                <c:pt idx="108">
                  <c:v>5.6</c:v>
                </c:pt>
                <c:pt idx="109">
                  <c:v>3</c:v>
                </c:pt>
                <c:pt idx="110">
                  <c:v>1.3</c:v>
                </c:pt>
                <c:pt idx="111">
                  <c:v>2.5</c:v>
                </c:pt>
                <c:pt idx="112">
                  <c:v>4.3</c:v>
                </c:pt>
                <c:pt idx="113">
                  <c:v>3</c:v>
                </c:pt>
                <c:pt idx="114">
                  <c:v>4.6</c:v>
                </c:pt>
                <c:pt idx="115">
                  <c:v>6</c:v>
                </c:pt>
                <c:pt idx="116">
                  <c:v>6</c:v>
                </c:pt>
                <c:pt idx="117">
                  <c:v>4.9</c:v>
                </c:pt>
                <c:pt idx="118">
                  <c:v>4.1</c:v>
                </c:pt>
                <c:pt idx="119">
                  <c:v>3.9</c:v>
                </c:pt>
                <c:pt idx="120">
                  <c:v>9</c:v>
                </c:pt>
                <c:pt idx="121">
                  <c:v>8.3</c:v>
                </c:pt>
                <c:pt idx="122">
                  <c:v>6.3</c:v>
                </c:pt>
                <c:pt idx="123">
                  <c:v>5.9</c:v>
                </c:pt>
                <c:pt idx="124">
                  <c:v>-0.1</c:v>
                </c:pt>
                <c:pt idx="125">
                  <c:v>0.5</c:v>
                </c:pt>
                <c:pt idx="126">
                  <c:v>2.5</c:v>
                </c:pt>
                <c:pt idx="127">
                  <c:v>7.7</c:v>
                </c:pt>
                <c:pt idx="128">
                  <c:v>7</c:v>
                </c:pt>
                <c:pt idx="129">
                  <c:v>12.5</c:v>
                </c:pt>
                <c:pt idx="130">
                  <c:v>8.9</c:v>
                </c:pt>
                <c:pt idx="131">
                  <c:v>1.6</c:v>
                </c:pt>
                <c:pt idx="132">
                  <c:v>1.1</c:v>
                </c:pt>
                <c:pt idx="133">
                  <c:v>7</c:v>
                </c:pt>
                <c:pt idx="134">
                  <c:v>3.4</c:v>
                </c:pt>
                <c:pt idx="135">
                  <c:v>0.9</c:v>
                </c:pt>
                <c:pt idx="136">
                  <c:v>2.5</c:v>
                </c:pt>
                <c:pt idx="137">
                  <c:v>7.4</c:v>
                </c:pt>
                <c:pt idx="138">
                  <c:v>8.1</c:v>
                </c:pt>
                <c:pt idx="139">
                  <c:v>6.5</c:v>
                </c:pt>
                <c:pt idx="140">
                  <c:v>8.1</c:v>
                </c:pt>
                <c:pt idx="141">
                  <c:v>7</c:v>
                </c:pt>
                <c:pt idx="142">
                  <c:v>8.3</c:v>
                </c:pt>
                <c:pt idx="143">
                  <c:v>12.7</c:v>
                </c:pt>
                <c:pt idx="144">
                  <c:v>13.8</c:v>
                </c:pt>
                <c:pt idx="145">
                  <c:v>11.4</c:v>
                </c:pt>
                <c:pt idx="146">
                  <c:v>9.6</c:v>
                </c:pt>
                <c:pt idx="147">
                  <c:v>9.4</c:v>
                </c:pt>
                <c:pt idx="148">
                  <c:v>10.2</c:v>
                </c:pt>
                <c:pt idx="149">
                  <c:v>9.4</c:v>
                </c:pt>
                <c:pt idx="150">
                  <c:v>12.7</c:v>
                </c:pt>
                <c:pt idx="151">
                  <c:v>13.1</c:v>
                </c:pt>
                <c:pt idx="152">
                  <c:v>10.8</c:v>
                </c:pt>
                <c:pt idx="153">
                  <c:v>8.2</c:v>
                </c:pt>
                <c:pt idx="154">
                  <c:v>6.2</c:v>
                </c:pt>
                <c:pt idx="155">
                  <c:v>6.6</c:v>
                </c:pt>
                <c:pt idx="156">
                  <c:v>10.8</c:v>
                </c:pt>
                <c:pt idx="157">
                  <c:v>9.9</c:v>
                </c:pt>
                <c:pt idx="158">
                  <c:v>11.2</c:v>
                </c:pt>
                <c:pt idx="159">
                  <c:v>10</c:v>
                </c:pt>
                <c:pt idx="160">
                  <c:v>9.3</c:v>
                </c:pt>
                <c:pt idx="161">
                  <c:v>10.3</c:v>
                </c:pt>
                <c:pt idx="162">
                  <c:v>9.4</c:v>
                </c:pt>
                <c:pt idx="163">
                  <c:v>9.1</c:v>
                </c:pt>
                <c:pt idx="164">
                  <c:v>8.1</c:v>
                </c:pt>
                <c:pt idx="165">
                  <c:v>9.4</c:v>
                </c:pt>
                <c:pt idx="166">
                  <c:v>10.6</c:v>
                </c:pt>
                <c:pt idx="167">
                  <c:v>11.6</c:v>
                </c:pt>
                <c:pt idx="168">
                  <c:v>10.7</c:v>
                </c:pt>
                <c:pt idx="169">
                  <c:v>9.2</c:v>
                </c:pt>
                <c:pt idx="170">
                  <c:v>8.3</c:v>
                </c:pt>
                <c:pt idx="171">
                  <c:v>10.6</c:v>
                </c:pt>
                <c:pt idx="172">
                  <c:v>10.6</c:v>
                </c:pt>
                <c:pt idx="173">
                  <c:v>9.9</c:v>
                </c:pt>
                <c:pt idx="174">
                  <c:v>10.4</c:v>
                </c:pt>
                <c:pt idx="175">
                  <c:v>10.5</c:v>
                </c:pt>
                <c:pt idx="176">
                  <c:v>12</c:v>
                </c:pt>
                <c:pt idx="177">
                  <c:v>16.7</c:v>
                </c:pt>
                <c:pt idx="178">
                  <c:v>15.4</c:v>
                </c:pt>
                <c:pt idx="179">
                  <c:v>13</c:v>
                </c:pt>
                <c:pt idx="180">
                  <c:v>12.7</c:v>
                </c:pt>
                <c:pt idx="181">
                  <c:v>8.2</c:v>
                </c:pt>
                <c:pt idx="182">
                  <c:v>12.3</c:v>
                </c:pt>
                <c:pt idx="183">
                  <c:v>13.9</c:v>
                </c:pt>
                <c:pt idx="184">
                  <c:v>15.4</c:v>
                </c:pt>
                <c:pt idx="185">
                  <c:v>13</c:v>
                </c:pt>
                <c:pt idx="186">
                  <c:v>14.8</c:v>
                </c:pt>
                <c:pt idx="187">
                  <c:v>10.7</c:v>
                </c:pt>
                <c:pt idx="188">
                  <c:v>13.4</c:v>
                </c:pt>
                <c:pt idx="189">
                  <c:v>12.8</c:v>
                </c:pt>
                <c:pt idx="190">
                  <c:v>13.2</c:v>
                </c:pt>
                <c:pt idx="191">
                  <c:v>7.9</c:v>
                </c:pt>
                <c:pt idx="192">
                  <c:v>7.4</c:v>
                </c:pt>
                <c:pt idx="193">
                  <c:v>12.5</c:v>
                </c:pt>
                <c:pt idx="194">
                  <c:v>11</c:v>
                </c:pt>
                <c:pt idx="195">
                  <c:v>10</c:v>
                </c:pt>
                <c:pt idx="196">
                  <c:v>10.3</c:v>
                </c:pt>
                <c:pt idx="197">
                  <c:v>13.5</c:v>
                </c:pt>
                <c:pt idx="198">
                  <c:v>15.6</c:v>
                </c:pt>
                <c:pt idx="199">
                  <c:v>12.2</c:v>
                </c:pt>
                <c:pt idx="200">
                  <c:v>12.1</c:v>
                </c:pt>
                <c:pt idx="201">
                  <c:v>7.8</c:v>
                </c:pt>
                <c:pt idx="202">
                  <c:v>12.9</c:v>
                </c:pt>
                <c:pt idx="203">
                  <c:v>12.6</c:v>
                </c:pt>
                <c:pt idx="204">
                  <c:v>12.5</c:v>
                </c:pt>
                <c:pt idx="205">
                  <c:v>14</c:v>
                </c:pt>
                <c:pt idx="206">
                  <c:v>14.5</c:v>
                </c:pt>
                <c:pt idx="207">
                  <c:v>15.2</c:v>
                </c:pt>
                <c:pt idx="208">
                  <c:v>7.9</c:v>
                </c:pt>
                <c:pt idx="209">
                  <c:v>9.7</c:v>
                </c:pt>
                <c:pt idx="210">
                  <c:v>9.4</c:v>
                </c:pt>
                <c:pt idx="211">
                  <c:v>8.7</c:v>
                </c:pt>
                <c:pt idx="212">
                  <c:v>11.7</c:v>
                </c:pt>
                <c:pt idx="213">
                  <c:v>12.5</c:v>
                </c:pt>
                <c:pt idx="214">
                  <c:v>10.7</c:v>
                </c:pt>
                <c:pt idx="215">
                  <c:v>13.3</c:v>
                </c:pt>
                <c:pt idx="216">
                  <c:v>11.1</c:v>
                </c:pt>
                <c:pt idx="217">
                  <c:v>12.7</c:v>
                </c:pt>
                <c:pt idx="218">
                  <c:v>10.1</c:v>
                </c:pt>
                <c:pt idx="219">
                  <c:v>12.2</c:v>
                </c:pt>
                <c:pt idx="220">
                  <c:v>10.6</c:v>
                </c:pt>
                <c:pt idx="221">
                  <c:v>9.9</c:v>
                </c:pt>
                <c:pt idx="222">
                  <c:v>13.5</c:v>
                </c:pt>
                <c:pt idx="223">
                  <c:v>12.1</c:v>
                </c:pt>
                <c:pt idx="224">
                  <c:v>14.7</c:v>
                </c:pt>
                <c:pt idx="225">
                  <c:v>14.7</c:v>
                </c:pt>
                <c:pt idx="226">
                  <c:v>16.8</c:v>
                </c:pt>
                <c:pt idx="227">
                  <c:v>13.4</c:v>
                </c:pt>
                <c:pt idx="228">
                  <c:v>16.5</c:v>
                </c:pt>
                <c:pt idx="229">
                  <c:v>15.9</c:v>
                </c:pt>
                <c:pt idx="230">
                  <c:v>15</c:v>
                </c:pt>
                <c:pt idx="231">
                  <c:v>13.4</c:v>
                </c:pt>
                <c:pt idx="232">
                  <c:v>12.1</c:v>
                </c:pt>
                <c:pt idx="233">
                  <c:v>10.4</c:v>
                </c:pt>
                <c:pt idx="234">
                  <c:v>10.9</c:v>
                </c:pt>
                <c:pt idx="235">
                  <c:v>12.8</c:v>
                </c:pt>
                <c:pt idx="236">
                  <c:v>14.7</c:v>
                </c:pt>
                <c:pt idx="237">
                  <c:v>13</c:v>
                </c:pt>
                <c:pt idx="238">
                  <c:v>10.2</c:v>
                </c:pt>
                <c:pt idx="239">
                  <c:v>10.8</c:v>
                </c:pt>
                <c:pt idx="240">
                  <c:v>13.3</c:v>
                </c:pt>
                <c:pt idx="241">
                  <c:v>10.9</c:v>
                </c:pt>
                <c:pt idx="242">
                  <c:v>2.5</c:v>
                </c:pt>
                <c:pt idx="243">
                  <c:v>9.8</c:v>
                </c:pt>
                <c:pt idx="244">
                  <c:v>12.9</c:v>
                </c:pt>
                <c:pt idx="245">
                  <c:v>8.7</c:v>
                </c:pt>
                <c:pt idx="246">
                  <c:v>12.6</c:v>
                </c:pt>
                <c:pt idx="247">
                  <c:v>4.8</c:v>
                </c:pt>
                <c:pt idx="248">
                  <c:v>5.1</c:v>
                </c:pt>
                <c:pt idx="249">
                  <c:v>11.5</c:v>
                </c:pt>
                <c:pt idx="250">
                  <c:v>8.9</c:v>
                </c:pt>
                <c:pt idx="251">
                  <c:v>7.3</c:v>
                </c:pt>
                <c:pt idx="252">
                  <c:v>14.9</c:v>
                </c:pt>
                <c:pt idx="253">
                  <c:v>9.8</c:v>
                </c:pt>
                <c:pt idx="254">
                  <c:v>3.9</c:v>
                </c:pt>
                <c:pt idx="255">
                  <c:v>2.8</c:v>
                </c:pt>
                <c:pt idx="256">
                  <c:v>11.5</c:v>
                </c:pt>
                <c:pt idx="257">
                  <c:v>8.3</c:v>
                </c:pt>
                <c:pt idx="258">
                  <c:v>11.2</c:v>
                </c:pt>
                <c:pt idx="259">
                  <c:v>5.1</c:v>
                </c:pt>
                <c:pt idx="260">
                  <c:v>7</c:v>
                </c:pt>
                <c:pt idx="261">
                  <c:v>6.1</c:v>
                </c:pt>
                <c:pt idx="262">
                  <c:v>6.9</c:v>
                </c:pt>
                <c:pt idx="263">
                  <c:v>10.2</c:v>
                </c:pt>
                <c:pt idx="264">
                  <c:v>1.5</c:v>
                </c:pt>
                <c:pt idx="265">
                  <c:v>5.4</c:v>
                </c:pt>
                <c:pt idx="266">
                  <c:v>8</c:v>
                </c:pt>
                <c:pt idx="267">
                  <c:v>8</c:v>
                </c:pt>
                <c:pt idx="268">
                  <c:v>9.5</c:v>
                </c:pt>
                <c:pt idx="269">
                  <c:v>6.5</c:v>
                </c:pt>
                <c:pt idx="270">
                  <c:v>6.7</c:v>
                </c:pt>
                <c:pt idx="271">
                  <c:v>5.6</c:v>
                </c:pt>
                <c:pt idx="272">
                  <c:v>7.1</c:v>
                </c:pt>
                <c:pt idx="273">
                  <c:v>9.4</c:v>
                </c:pt>
                <c:pt idx="274">
                  <c:v>8.8</c:v>
                </c:pt>
                <c:pt idx="275">
                  <c:v>7</c:v>
                </c:pt>
                <c:pt idx="276">
                  <c:v>3.7</c:v>
                </c:pt>
                <c:pt idx="277">
                  <c:v>8.3</c:v>
                </c:pt>
                <c:pt idx="278">
                  <c:v>3.9</c:v>
                </c:pt>
                <c:pt idx="279">
                  <c:v>2.8</c:v>
                </c:pt>
                <c:pt idx="280">
                  <c:v>6.5</c:v>
                </c:pt>
                <c:pt idx="281">
                  <c:v>3</c:v>
                </c:pt>
                <c:pt idx="282">
                  <c:v>5</c:v>
                </c:pt>
                <c:pt idx="283">
                  <c:v>7.3</c:v>
                </c:pt>
                <c:pt idx="284">
                  <c:v>8.8</c:v>
                </c:pt>
                <c:pt idx="285">
                  <c:v>3.2</c:v>
                </c:pt>
                <c:pt idx="286">
                  <c:v>-0.6</c:v>
                </c:pt>
                <c:pt idx="287">
                  <c:v>2</c:v>
                </c:pt>
                <c:pt idx="288">
                  <c:v>6.3</c:v>
                </c:pt>
                <c:pt idx="289">
                  <c:v>3.8</c:v>
                </c:pt>
                <c:pt idx="290">
                  <c:v>8.9</c:v>
                </c:pt>
                <c:pt idx="291">
                  <c:v>6.8</c:v>
                </c:pt>
                <c:pt idx="292">
                  <c:v>5.8</c:v>
                </c:pt>
                <c:pt idx="293">
                  <c:v>2.6</c:v>
                </c:pt>
                <c:pt idx="294">
                  <c:v>5.6</c:v>
                </c:pt>
                <c:pt idx="295">
                  <c:v>11.1</c:v>
                </c:pt>
                <c:pt idx="296">
                  <c:v>11.7</c:v>
                </c:pt>
                <c:pt idx="297">
                  <c:v>9.3</c:v>
                </c:pt>
                <c:pt idx="298">
                  <c:v>3.2</c:v>
                </c:pt>
                <c:pt idx="299">
                  <c:v>-1.1</c:v>
                </c:pt>
                <c:pt idx="300">
                  <c:v>-0.1</c:v>
                </c:pt>
                <c:pt idx="301">
                  <c:v>5.2</c:v>
                </c:pt>
                <c:pt idx="302">
                  <c:v>1.1</c:v>
                </c:pt>
                <c:pt idx="303">
                  <c:v>3.1</c:v>
                </c:pt>
                <c:pt idx="304">
                  <c:v>3.6</c:v>
                </c:pt>
                <c:pt idx="305">
                  <c:v>2.6</c:v>
                </c:pt>
                <c:pt idx="306">
                  <c:v>0.2</c:v>
                </c:pt>
                <c:pt idx="307">
                  <c:v>0.1</c:v>
                </c:pt>
                <c:pt idx="308">
                  <c:v>-0.3</c:v>
                </c:pt>
                <c:pt idx="309">
                  <c:v>-2.1</c:v>
                </c:pt>
                <c:pt idx="310">
                  <c:v>0.6</c:v>
                </c:pt>
                <c:pt idx="311">
                  <c:v>6.1</c:v>
                </c:pt>
                <c:pt idx="312">
                  <c:v>7.7</c:v>
                </c:pt>
                <c:pt idx="313">
                  <c:v>7</c:v>
                </c:pt>
                <c:pt idx="314">
                  <c:v>-0.7</c:v>
                </c:pt>
                <c:pt idx="315">
                  <c:v>0</c:v>
                </c:pt>
                <c:pt idx="316">
                  <c:v>7.3</c:v>
                </c:pt>
                <c:pt idx="317">
                  <c:v>9.9</c:v>
                </c:pt>
                <c:pt idx="318">
                  <c:v>5.5</c:v>
                </c:pt>
                <c:pt idx="319">
                  <c:v>4.1</c:v>
                </c:pt>
                <c:pt idx="320">
                  <c:v>4.9</c:v>
                </c:pt>
                <c:pt idx="321">
                  <c:v>-1.6</c:v>
                </c:pt>
                <c:pt idx="322">
                  <c:v>-0.4</c:v>
                </c:pt>
                <c:pt idx="323">
                  <c:v>6.2</c:v>
                </c:pt>
                <c:pt idx="324">
                  <c:v>6.8</c:v>
                </c:pt>
                <c:pt idx="325">
                  <c:v>3.2</c:v>
                </c:pt>
                <c:pt idx="326">
                  <c:v>2.3</c:v>
                </c:pt>
                <c:pt idx="327">
                  <c:v>-1.1</c:v>
                </c:pt>
                <c:pt idx="328">
                  <c:v>-0.4</c:v>
                </c:pt>
                <c:pt idx="329">
                  <c:v>4.1</c:v>
                </c:pt>
                <c:pt idx="330">
                  <c:v>4.7</c:v>
                </c:pt>
                <c:pt idx="331">
                  <c:v>3.6</c:v>
                </c:pt>
                <c:pt idx="332">
                  <c:v>-1.6</c:v>
                </c:pt>
                <c:pt idx="333">
                  <c:v>-3.5</c:v>
                </c:pt>
                <c:pt idx="334">
                  <c:v>-3.9</c:v>
                </c:pt>
                <c:pt idx="335">
                  <c:v>-4.8</c:v>
                </c:pt>
                <c:pt idx="336">
                  <c:v>-4</c:v>
                </c:pt>
                <c:pt idx="337">
                  <c:v>0.6</c:v>
                </c:pt>
                <c:pt idx="338">
                  <c:v>-0.6</c:v>
                </c:pt>
                <c:pt idx="339">
                  <c:v>-5</c:v>
                </c:pt>
                <c:pt idx="340">
                  <c:v>-2.9</c:v>
                </c:pt>
                <c:pt idx="341">
                  <c:v>0.4</c:v>
                </c:pt>
                <c:pt idx="342">
                  <c:v>1.7</c:v>
                </c:pt>
                <c:pt idx="343">
                  <c:v>0</c:v>
                </c:pt>
                <c:pt idx="344">
                  <c:v>-4.3</c:v>
                </c:pt>
                <c:pt idx="345">
                  <c:v>-4.1</c:v>
                </c:pt>
                <c:pt idx="346">
                  <c:v>-5</c:v>
                </c:pt>
                <c:pt idx="347">
                  <c:v>-4.3</c:v>
                </c:pt>
                <c:pt idx="348">
                  <c:v>3.5</c:v>
                </c:pt>
                <c:pt idx="349">
                  <c:v>2</c:v>
                </c:pt>
                <c:pt idx="350">
                  <c:v>2.1</c:v>
                </c:pt>
                <c:pt idx="351">
                  <c:v>2.6</c:v>
                </c:pt>
                <c:pt idx="352">
                  <c:v>3</c:v>
                </c:pt>
                <c:pt idx="353">
                  <c:v>4</c:v>
                </c:pt>
                <c:pt idx="354">
                  <c:v>5.2</c:v>
                </c:pt>
                <c:pt idx="355">
                  <c:v>2.6</c:v>
                </c:pt>
                <c:pt idx="356">
                  <c:v>6.6</c:v>
                </c:pt>
                <c:pt idx="357">
                  <c:v>5</c:v>
                </c:pt>
                <c:pt idx="358">
                  <c:v>4.9</c:v>
                </c:pt>
                <c:pt idx="359">
                  <c:v>2.3</c:v>
                </c:pt>
                <c:pt idx="360">
                  <c:v>3.5</c:v>
                </c:pt>
                <c:pt idx="361">
                  <c:v>3.1</c:v>
                </c:pt>
                <c:pt idx="362">
                  <c:v>7.4</c:v>
                </c:pt>
                <c:pt idx="363">
                  <c:v>3</c:v>
                </c:pt>
                <c:pt idx="364">
                  <c:v>3.6</c:v>
                </c:pt>
              </c:numCache>
            </c:numRef>
          </c:val>
        </c:ser>
        <c:ser>
          <c:idx val="2"/>
          <c:order val="2"/>
          <c:tx>
            <c:strRef>
              <c:f>' Data'!$E$9</c:f>
              <c:strCache>
                <c:ptCount val="1"/>
                <c:pt idx="0">
                  <c:v>8.4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Data'!$E$10</c:f>
              <c:numCache>
                <c:ptCount val="1"/>
                <c:pt idx="0">
                  <c:v>1.3</c:v>
                </c:pt>
              </c:numCache>
            </c:numRef>
          </c:val>
        </c:ser>
        <c:axId val="9108310"/>
        <c:axId val="14865927"/>
      </c:barChart>
      <c:lineChart>
        <c:grouping val="standard"/>
        <c:varyColors val="0"/>
        <c:ser>
          <c:idx val="1"/>
          <c:order val="1"/>
          <c:tx>
            <c:strRef>
              <c:f>' Data'!$Y$9</c:f>
              <c:strCache>
                <c:ptCount val="1"/>
                <c:pt idx="0">
                  <c:v>1.3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Data'!$Y$10:$Y$374</c:f>
              <c:numCache>
                <c:ptCount val="365"/>
                <c:pt idx="0">
                  <c:v>1.5</c:v>
                </c:pt>
                <c:pt idx="1">
                  <c:v>1.7</c:v>
                </c:pt>
                <c:pt idx="2">
                  <c:v>1.4</c:v>
                </c:pt>
                <c:pt idx="3">
                  <c:v>1.3</c:v>
                </c:pt>
                <c:pt idx="4">
                  <c:v>1.3</c:v>
                </c:pt>
                <c:pt idx="5">
                  <c:v>1.1</c:v>
                </c:pt>
                <c:pt idx="6">
                  <c:v>1.3</c:v>
                </c:pt>
                <c:pt idx="7">
                  <c:v>1.4</c:v>
                </c:pt>
                <c:pt idx="8">
                  <c:v>1.4</c:v>
                </c:pt>
                <c:pt idx="9">
                  <c:v>1.4</c:v>
                </c:pt>
                <c:pt idx="10">
                  <c:v>1</c:v>
                </c:pt>
                <c:pt idx="11">
                  <c:v>0.8</c:v>
                </c:pt>
                <c:pt idx="12">
                  <c:v>0.9</c:v>
                </c:pt>
                <c:pt idx="13">
                  <c:v>1.3</c:v>
                </c:pt>
                <c:pt idx="14">
                  <c:v>1.3</c:v>
                </c:pt>
                <c:pt idx="15">
                  <c:v>1.1</c:v>
                </c:pt>
                <c:pt idx="16">
                  <c:v>0.9</c:v>
                </c:pt>
                <c:pt idx="17">
                  <c:v>1.3</c:v>
                </c:pt>
                <c:pt idx="18">
                  <c:v>1.2</c:v>
                </c:pt>
                <c:pt idx="19">
                  <c:v>1.3</c:v>
                </c:pt>
                <c:pt idx="20">
                  <c:v>1.5</c:v>
                </c:pt>
                <c:pt idx="21">
                  <c:v>1.2</c:v>
                </c:pt>
                <c:pt idx="22">
                  <c:v>1.2</c:v>
                </c:pt>
                <c:pt idx="23">
                  <c:v>1.1</c:v>
                </c:pt>
                <c:pt idx="24">
                  <c:v>1.1</c:v>
                </c:pt>
                <c:pt idx="25">
                  <c:v>0.9</c:v>
                </c:pt>
                <c:pt idx="26">
                  <c:v>1.1</c:v>
                </c:pt>
                <c:pt idx="27">
                  <c:v>1.5</c:v>
                </c:pt>
                <c:pt idx="28">
                  <c:v>1.5</c:v>
                </c:pt>
                <c:pt idx="29">
                  <c:v>1.7</c:v>
                </c:pt>
                <c:pt idx="30">
                  <c:v>1.5</c:v>
                </c:pt>
                <c:pt idx="31">
                  <c:v>1.2</c:v>
                </c:pt>
                <c:pt idx="32">
                  <c:v>1.6</c:v>
                </c:pt>
                <c:pt idx="33">
                  <c:v>1.6</c:v>
                </c:pt>
                <c:pt idx="34">
                  <c:v>1.6</c:v>
                </c:pt>
                <c:pt idx="35">
                  <c:v>1.7</c:v>
                </c:pt>
                <c:pt idx="36">
                  <c:v>1.6</c:v>
                </c:pt>
                <c:pt idx="37">
                  <c:v>1.6</c:v>
                </c:pt>
                <c:pt idx="38">
                  <c:v>1.3</c:v>
                </c:pt>
                <c:pt idx="39">
                  <c:v>1.4</c:v>
                </c:pt>
                <c:pt idx="40">
                  <c:v>1.4</c:v>
                </c:pt>
                <c:pt idx="41">
                  <c:v>1</c:v>
                </c:pt>
                <c:pt idx="42">
                  <c:v>0.9</c:v>
                </c:pt>
                <c:pt idx="43">
                  <c:v>0.6</c:v>
                </c:pt>
                <c:pt idx="44">
                  <c:v>0.9</c:v>
                </c:pt>
                <c:pt idx="45">
                  <c:v>1</c:v>
                </c:pt>
                <c:pt idx="46">
                  <c:v>0.8</c:v>
                </c:pt>
                <c:pt idx="47">
                  <c:v>0.8</c:v>
                </c:pt>
                <c:pt idx="48">
                  <c:v>1.1</c:v>
                </c:pt>
                <c:pt idx="49">
                  <c:v>1.1</c:v>
                </c:pt>
                <c:pt idx="50">
                  <c:v>1.2</c:v>
                </c:pt>
                <c:pt idx="51">
                  <c:v>1.2</c:v>
                </c:pt>
                <c:pt idx="52">
                  <c:v>1.4</c:v>
                </c:pt>
                <c:pt idx="53">
                  <c:v>1.3</c:v>
                </c:pt>
                <c:pt idx="54">
                  <c:v>1.1</c:v>
                </c:pt>
                <c:pt idx="55">
                  <c:v>1.3</c:v>
                </c:pt>
                <c:pt idx="56">
                  <c:v>1.4</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9108310"/>
        <c:axId val="14865927"/>
      </c:lineChart>
      <c:catAx>
        <c:axId val="9108310"/>
        <c:scaling>
          <c:orientation val="minMax"/>
        </c:scaling>
        <c:axPos val="b"/>
        <c:delete val="0"/>
        <c:numFmt formatCode="General" sourceLinked="1"/>
        <c:majorTickMark val="out"/>
        <c:minorTickMark val="none"/>
        <c:tickLblPos val="nextTo"/>
        <c:crossAx val="14865927"/>
        <c:crosses val="autoZero"/>
        <c:auto val="1"/>
        <c:lblOffset val="100"/>
        <c:noMultiLvlLbl val="0"/>
      </c:catAx>
      <c:valAx>
        <c:axId val="14865927"/>
        <c:scaling>
          <c:orientation val="minMax"/>
        </c:scaling>
        <c:axPos val="l"/>
        <c:majorGridlines/>
        <c:delete val="0"/>
        <c:numFmt formatCode="General" sourceLinked="1"/>
        <c:majorTickMark val="out"/>
        <c:minorTickMark val="none"/>
        <c:tickLblPos val="nextTo"/>
        <c:crossAx val="91083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Red  =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Data'!$D$9:$D$374</c:f>
              <c:numCache>
                <c:ptCount val="366"/>
                <c:pt idx="0">
                  <c:v>10.2</c:v>
                </c:pt>
                <c:pt idx="1">
                  <c:v>11.5</c:v>
                </c:pt>
                <c:pt idx="2">
                  <c:v>11.4</c:v>
                </c:pt>
                <c:pt idx="3">
                  <c:v>9.9</c:v>
                </c:pt>
                <c:pt idx="4">
                  <c:v>8.1</c:v>
                </c:pt>
                <c:pt idx="5">
                  <c:v>9.8</c:v>
                </c:pt>
                <c:pt idx="6">
                  <c:v>8.6</c:v>
                </c:pt>
                <c:pt idx="7">
                  <c:v>10.4</c:v>
                </c:pt>
                <c:pt idx="8">
                  <c:v>10.6</c:v>
                </c:pt>
                <c:pt idx="9">
                  <c:v>10.9</c:v>
                </c:pt>
                <c:pt idx="10">
                  <c:v>11.8</c:v>
                </c:pt>
                <c:pt idx="11">
                  <c:v>10.5</c:v>
                </c:pt>
                <c:pt idx="12">
                  <c:v>5.2</c:v>
                </c:pt>
                <c:pt idx="13">
                  <c:v>3.6</c:v>
                </c:pt>
                <c:pt idx="14">
                  <c:v>5.4</c:v>
                </c:pt>
                <c:pt idx="15">
                  <c:v>4.4</c:v>
                </c:pt>
                <c:pt idx="16">
                  <c:v>7.4</c:v>
                </c:pt>
                <c:pt idx="17">
                  <c:v>10.9</c:v>
                </c:pt>
                <c:pt idx="18">
                  <c:v>8.4</c:v>
                </c:pt>
                <c:pt idx="19">
                  <c:v>10.8</c:v>
                </c:pt>
                <c:pt idx="20">
                  <c:v>10.6</c:v>
                </c:pt>
                <c:pt idx="21">
                  <c:v>10.6</c:v>
                </c:pt>
                <c:pt idx="22">
                  <c:v>8.5</c:v>
                </c:pt>
                <c:pt idx="23">
                  <c:v>9.3</c:v>
                </c:pt>
                <c:pt idx="24">
                  <c:v>9.9</c:v>
                </c:pt>
                <c:pt idx="25">
                  <c:v>5.3</c:v>
                </c:pt>
                <c:pt idx="26">
                  <c:v>8.4</c:v>
                </c:pt>
                <c:pt idx="27">
                  <c:v>6.4</c:v>
                </c:pt>
                <c:pt idx="28">
                  <c:v>2.6</c:v>
                </c:pt>
                <c:pt idx="29">
                  <c:v>3.4</c:v>
                </c:pt>
                <c:pt idx="30">
                  <c:v>1.5</c:v>
                </c:pt>
                <c:pt idx="31">
                  <c:v>2.9</c:v>
                </c:pt>
                <c:pt idx="32">
                  <c:v>1.4</c:v>
                </c:pt>
                <c:pt idx="33">
                  <c:v>1.7</c:v>
                </c:pt>
                <c:pt idx="34">
                  <c:v>0.2</c:v>
                </c:pt>
                <c:pt idx="35">
                  <c:v>5.1</c:v>
                </c:pt>
                <c:pt idx="36">
                  <c:v>4.6</c:v>
                </c:pt>
                <c:pt idx="37">
                  <c:v>1.9</c:v>
                </c:pt>
                <c:pt idx="38">
                  <c:v>0.6</c:v>
                </c:pt>
                <c:pt idx="39">
                  <c:v>1.5</c:v>
                </c:pt>
                <c:pt idx="40">
                  <c:v>1.5</c:v>
                </c:pt>
                <c:pt idx="41">
                  <c:v>2.6</c:v>
                </c:pt>
                <c:pt idx="42">
                  <c:v>5.5</c:v>
                </c:pt>
                <c:pt idx="43">
                  <c:v>7.9</c:v>
                </c:pt>
                <c:pt idx="44">
                  <c:v>8.2</c:v>
                </c:pt>
                <c:pt idx="45">
                  <c:v>10.4</c:v>
                </c:pt>
                <c:pt idx="46">
                  <c:v>9.7</c:v>
                </c:pt>
                <c:pt idx="47">
                  <c:v>11.1</c:v>
                </c:pt>
                <c:pt idx="48">
                  <c:v>8.5</c:v>
                </c:pt>
                <c:pt idx="49">
                  <c:v>6</c:v>
                </c:pt>
                <c:pt idx="50">
                  <c:v>7.7</c:v>
                </c:pt>
                <c:pt idx="51">
                  <c:v>11.4</c:v>
                </c:pt>
                <c:pt idx="52">
                  <c:v>12</c:v>
                </c:pt>
                <c:pt idx="53">
                  <c:v>17.7</c:v>
                </c:pt>
                <c:pt idx="54">
                  <c:v>14</c:v>
                </c:pt>
                <c:pt idx="55">
                  <c:v>10.8</c:v>
                </c:pt>
                <c:pt idx="56">
                  <c:v>11.3</c:v>
                </c:pt>
                <c:pt idx="57">
                  <c:v>11.9</c:v>
                </c:pt>
                <c:pt idx="58">
                  <c:v>12.1</c:v>
                </c:pt>
                <c:pt idx="59">
                  <c:v>12.8</c:v>
                </c:pt>
                <c:pt idx="60">
                  <c:v>15.4</c:v>
                </c:pt>
                <c:pt idx="61">
                  <c:v>13.2</c:v>
                </c:pt>
                <c:pt idx="62">
                  <c:v>12.7</c:v>
                </c:pt>
                <c:pt idx="63">
                  <c:v>6</c:v>
                </c:pt>
                <c:pt idx="64">
                  <c:v>10.1</c:v>
                </c:pt>
                <c:pt idx="65">
                  <c:v>10.3</c:v>
                </c:pt>
                <c:pt idx="66">
                  <c:v>9.9</c:v>
                </c:pt>
                <c:pt idx="67">
                  <c:v>11.7</c:v>
                </c:pt>
                <c:pt idx="68">
                  <c:v>14.6</c:v>
                </c:pt>
                <c:pt idx="69">
                  <c:v>14.5</c:v>
                </c:pt>
                <c:pt idx="70">
                  <c:v>16</c:v>
                </c:pt>
                <c:pt idx="71">
                  <c:v>11.4</c:v>
                </c:pt>
                <c:pt idx="72">
                  <c:v>10.8</c:v>
                </c:pt>
                <c:pt idx="73">
                  <c:v>8.5</c:v>
                </c:pt>
                <c:pt idx="74">
                  <c:v>9.8</c:v>
                </c:pt>
                <c:pt idx="75">
                  <c:v>10</c:v>
                </c:pt>
                <c:pt idx="76">
                  <c:v>12.2</c:v>
                </c:pt>
                <c:pt idx="77">
                  <c:v>11.5</c:v>
                </c:pt>
                <c:pt idx="78">
                  <c:v>11.4</c:v>
                </c:pt>
                <c:pt idx="79">
                  <c:v>15.5</c:v>
                </c:pt>
                <c:pt idx="80">
                  <c:v>13.6</c:v>
                </c:pt>
                <c:pt idx="81">
                  <c:v>15.7</c:v>
                </c:pt>
                <c:pt idx="82">
                  <c:v>13.9</c:v>
                </c:pt>
                <c:pt idx="83">
                  <c:v>15.4</c:v>
                </c:pt>
                <c:pt idx="84">
                  <c:v>16.1</c:v>
                </c:pt>
                <c:pt idx="85">
                  <c:v>19.6</c:v>
                </c:pt>
                <c:pt idx="86">
                  <c:v>20.8</c:v>
                </c:pt>
                <c:pt idx="87">
                  <c:v>21.4</c:v>
                </c:pt>
                <c:pt idx="88">
                  <c:v>19.5</c:v>
                </c:pt>
                <c:pt idx="89">
                  <c:v>12.7</c:v>
                </c:pt>
                <c:pt idx="90">
                  <c:v>11.5</c:v>
                </c:pt>
                <c:pt idx="91">
                  <c:v>14.4</c:v>
                </c:pt>
                <c:pt idx="92">
                  <c:v>11.2</c:v>
                </c:pt>
                <c:pt idx="93">
                  <c:v>11.4</c:v>
                </c:pt>
                <c:pt idx="94">
                  <c:v>4.3</c:v>
                </c:pt>
                <c:pt idx="95">
                  <c:v>8.8</c:v>
                </c:pt>
                <c:pt idx="96">
                  <c:v>9.5</c:v>
                </c:pt>
                <c:pt idx="97">
                  <c:v>9.9</c:v>
                </c:pt>
                <c:pt idx="98">
                  <c:v>12.6</c:v>
                </c:pt>
                <c:pt idx="99">
                  <c:v>11.4</c:v>
                </c:pt>
                <c:pt idx="100">
                  <c:v>12</c:v>
                </c:pt>
                <c:pt idx="101">
                  <c:v>12.5</c:v>
                </c:pt>
                <c:pt idx="102">
                  <c:v>12.1</c:v>
                </c:pt>
                <c:pt idx="103">
                  <c:v>12.1</c:v>
                </c:pt>
                <c:pt idx="104">
                  <c:v>11.6</c:v>
                </c:pt>
                <c:pt idx="105">
                  <c:v>10</c:v>
                </c:pt>
                <c:pt idx="106">
                  <c:v>11.6</c:v>
                </c:pt>
                <c:pt idx="107">
                  <c:v>12.9</c:v>
                </c:pt>
                <c:pt idx="108">
                  <c:v>9.6</c:v>
                </c:pt>
                <c:pt idx="109">
                  <c:v>11.2</c:v>
                </c:pt>
                <c:pt idx="110">
                  <c:v>12.5</c:v>
                </c:pt>
                <c:pt idx="111">
                  <c:v>11.5</c:v>
                </c:pt>
                <c:pt idx="112">
                  <c:v>11.5</c:v>
                </c:pt>
                <c:pt idx="113">
                  <c:v>13.1</c:v>
                </c:pt>
                <c:pt idx="114">
                  <c:v>12.8</c:v>
                </c:pt>
                <c:pt idx="115">
                  <c:v>11.6</c:v>
                </c:pt>
                <c:pt idx="116">
                  <c:v>12.8</c:v>
                </c:pt>
                <c:pt idx="117">
                  <c:v>7.9</c:v>
                </c:pt>
                <c:pt idx="118">
                  <c:v>9</c:v>
                </c:pt>
                <c:pt idx="119">
                  <c:v>12.1</c:v>
                </c:pt>
                <c:pt idx="120">
                  <c:v>17.6</c:v>
                </c:pt>
                <c:pt idx="121">
                  <c:v>10.5</c:v>
                </c:pt>
                <c:pt idx="122">
                  <c:v>15.7</c:v>
                </c:pt>
                <c:pt idx="123">
                  <c:v>8.5</c:v>
                </c:pt>
                <c:pt idx="124">
                  <c:v>9.7</c:v>
                </c:pt>
                <c:pt idx="125">
                  <c:v>8.9</c:v>
                </c:pt>
                <c:pt idx="126">
                  <c:v>11.4</c:v>
                </c:pt>
                <c:pt idx="127">
                  <c:v>12.4</c:v>
                </c:pt>
                <c:pt idx="128">
                  <c:v>17.8</c:v>
                </c:pt>
                <c:pt idx="129">
                  <c:v>15.1</c:v>
                </c:pt>
                <c:pt idx="130">
                  <c:v>17.9</c:v>
                </c:pt>
                <c:pt idx="131">
                  <c:v>13</c:v>
                </c:pt>
                <c:pt idx="132">
                  <c:v>15.5</c:v>
                </c:pt>
                <c:pt idx="133">
                  <c:v>16.9</c:v>
                </c:pt>
                <c:pt idx="134">
                  <c:v>15.8</c:v>
                </c:pt>
                <c:pt idx="135">
                  <c:v>11.2</c:v>
                </c:pt>
                <c:pt idx="136">
                  <c:v>13.1</c:v>
                </c:pt>
                <c:pt idx="137">
                  <c:v>15.2</c:v>
                </c:pt>
                <c:pt idx="138">
                  <c:v>14.8</c:v>
                </c:pt>
                <c:pt idx="139">
                  <c:v>9.4</c:v>
                </c:pt>
                <c:pt idx="140">
                  <c:v>12.2</c:v>
                </c:pt>
                <c:pt idx="141">
                  <c:v>19.2</c:v>
                </c:pt>
                <c:pt idx="142">
                  <c:v>25.6</c:v>
                </c:pt>
                <c:pt idx="143">
                  <c:v>25.9</c:v>
                </c:pt>
                <c:pt idx="144">
                  <c:v>26</c:v>
                </c:pt>
                <c:pt idx="145">
                  <c:v>24.3</c:v>
                </c:pt>
                <c:pt idx="146">
                  <c:v>23.5</c:v>
                </c:pt>
                <c:pt idx="147">
                  <c:v>25.1</c:v>
                </c:pt>
                <c:pt idx="148">
                  <c:v>25.9</c:v>
                </c:pt>
                <c:pt idx="149">
                  <c:v>22.9</c:v>
                </c:pt>
                <c:pt idx="150">
                  <c:v>23.9</c:v>
                </c:pt>
                <c:pt idx="151">
                  <c:v>15.8</c:v>
                </c:pt>
                <c:pt idx="152">
                  <c:v>17.8</c:v>
                </c:pt>
                <c:pt idx="153">
                  <c:v>13.8</c:v>
                </c:pt>
                <c:pt idx="154">
                  <c:v>11</c:v>
                </c:pt>
                <c:pt idx="155">
                  <c:v>14.4</c:v>
                </c:pt>
                <c:pt idx="156">
                  <c:v>15.8</c:v>
                </c:pt>
                <c:pt idx="157">
                  <c:v>18.1</c:v>
                </c:pt>
                <c:pt idx="158">
                  <c:v>14.9</c:v>
                </c:pt>
                <c:pt idx="159">
                  <c:v>13.4</c:v>
                </c:pt>
                <c:pt idx="160">
                  <c:v>15.1</c:v>
                </c:pt>
                <c:pt idx="161">
                  <c:v>19.2</c:v>
                </c:pt>
                <c:pt idx="162">
                  <c:v>13.5</c:v>
                </c:pt>
                <c:pt idx="163">
                  <c:v>13.5</c:v>
                </c:pt>
                <c:pt idx="164">
                  <c:v>15.9</c:v>
                </c:pt>
                <c:pt idx="165">
                  <c:v>18.5</c:v>
                </c:pt>
                <c:pt idx="166">
                  <c:v>15.6</c:v>
                </c:pt>
                <c:pt idx="167">
                  <c:v>15</c:v>
                </c:pt>
                <c:pt idx="168">
                  <c:v>14.9</c:v>
                </c:pt>
                <c:pt idx="169">
                  <c:v>18.5</c:v>
                </c:pt>
                <c:pt idx="170">
                  <c:v>20.1</c:v>
                </c:pt>
                <c:pt idx="171">
                  <c:v>20.3</c:v>
                </c:pt>
                <c:pt idx="172">
                  <c:v>19.1</c:v>
                </c:pt>
                <c:pt idx="173">
                  <c:v>15.6</c:v>
                </c:pt>
                <c:pt idx="174">
                  <c:v>17.1</c:v>
                </c:pt>
                <c:pt idx="175">
                  <c:v>18.1</c:v>
                </c:pt>
                <c:pt idx="176">
                  <c:v>21.1</c:v>
                </c:pt>
                <c:pt idx="177">
                  <c:v>19.6</c:v>
                </c:pt>
                <c:pt idx="178">
                  <c:v>25.1</c:v>
                </c:pt>
                <c:pt idx="179">
                  <c:v>24.2</c:v>
                </c:pt>
                <c:pt idx="180">
                  <c:v>20.9</c:v>
                </c:pt>
                <c:pt idx="181">
                  <c:v>19</c:v>
                </c:pt>
                <c:pt idx="182">
                  <c:v>18.5</c:v>
                </c:pt>
                <c:pt idx="183">
                  <c:v>16.4</c:v>
                </c:pt>
                <c:pt idx="184">
                  <c:v>17.3</c:v>
                </c:pt>
                <c:pt idx="185">
                  <c:v>22.4</c:v>
                </c:pt>
                <c:pt idx="186">
                  <c:v>23.7</c:v>
                </c:pt>
                <c:pt idx="187">
                  <c:v>17.1</c:v>
                </c:pt>
                <c:pt idx="188">
                  <c:v>19</c:v>
                </c:pt>
                <c:pt idx="189">
                  <c:v>20.2</c:v>
                </c:pt>
                <c:pt idx="190">
                  <c:v>19.8</c:v>
                </c:pt>
                <c:pt idx="191">
                  <c:v>16.4</c:v>
                </c:pt>
                <c:pt idx="192">
                  <c:v>18</c:v>
                </c:pt>
                <c:pt idx="193">
                  <c:v>19.1</c:v>
                </c:pt>
                <c:pt idx="194">
                  <c:v>14.5</c:v>
                </c:pt>
                <c:pt idx="195">
                  <c:v>17.8</c:v>
                </c:pt>
                <c:pt idx="196">
                  <c:v>18</c:v>
                </c:pt>
                <c:pt idx="197">
                  <c:v>17</c:v>
                </c:pt>
                <c:pt idx="198">
                  <c:v>21.8</c:v>
                </c:pt>
                <c:pt idx="199">
                  <c:v>20.2</c:v>
                </c:pt>
                <c:pt idx="200">
                  <c:v>14.8</c:v>
                </c:pt>
                <c:pt idx="201">
                  <c:v>16.1</c:v>
                </c:pt>
                <c:pt idx="202">
                  <c:v>20.4</c:v>
                </c:pt>
                <c:pt idx="203">
                  <c:v>24</c:v>
                </c:pt>
                <c:pt idx="204">
                  <c:v>27.1</c:v>
                </c:pt>
                <c:pt idx="205">
                  <c:v>29</c:v>
                </c:pt>
                <c:pt idx="206">
                  <c:v>23.9</c:v>
                </c:pt>
                <c:pt idx="207">
                  <c:v>26.3</c:v>
                </c:pt>
                <c:pt idx="208">
                  <c:v>22</c:v>
                </c:pt>
                <c:pt idx="209">
                  <c:v>19.6</c:v>
                </c:pt>
                <c:pt idx="210">
                  <c:v>18.1</c:v>
                </c:pt>
                <c:pt idx="211">
                  <c:v>18.2</c:v>
                </c:pt>
                <c:pt idx="212">
                  <c:v>18.9</c:v>
                </c:pt>
                <c:pt idx="213">
                  <c:v>21.4</c:v>
                </c:pt>
                <c:pt idx="214">
                  <c:v>19.9</c:v>
                </c:pt>
                <c:pt idx="215">
                  <c:v>20.5</c:v>
                </c:pt>
                <c:pt idx="216">
                  <c:v>20.5</c:v>
                </c:pt>
                <c:pt idx="217">
                  <c:v>19.8</c:v>
                </c:pt>
                <c:pt idx="218">
                  <c:v>18.4</c:v>
                </c:pt>
                <c:pt idx="219">
                  <c:v>20.5</c:v>
                </c:pt>
                <c:pt idx="220">
                  <c:v>24</c:v>
                </c:pt>
                <c:pt idx="221">
                  <c:v>24.5</c:v>
                </c:pt>
                <c:pt idx="222">
                  <c:v>24</c:v>
                </c:pt>
                <c:pt idx="223">
                  <c:v>22.2</c:v>
                </c:pt>
                <c:pt idx="224">
                  <c:v>22</c:v>
                </c:pt>
                <c:pt idx="225">
                  <c:v>21.8</c:v>
                </c:pt>
                <c:pt idx="226">
                  <c:v>24.6</c:v>
                </c:pt>
                <c:pt idx="227">
                  <c:v>21.2</c:v>
                </c:pt>
                <c:pt idx="228">
                  <c:v>21.5</c:v>
                </c:pt>
                <c:pt idx="229">
                  <c:v>20.9</c:v>
                </c:pt>
                <c:pt idx="230">
                  <c:v>25</c:v>
                </c:pt>
                <c:pt idx="231">
                  <c:v>24</c:v>
                </c:pt>
                <c:pt idx="232">
                  <c:v>24</c:v>
                </c:pt>
                <c:pt idx="233">
                  <c:v>20.3</c:v>
                </c:pt>
                <c:pt idx="234">
                  <c:v>20.9</c:v>
                </c:pt>
                <c:pt idx="235">
                  <c:v>18.7</c:v>
                </c:pt>
                <c:pt idx="236">
                  <c:v>19.1</c:v>
                </c:pt>
                <c:pt idx="237">
                  <c:v>21.5</c:v>
                </c:pt>
                <c:pt idx="238">
                  <c:v>20.2</c:v>
                </c:pt>
                <c:pt idx="239">
                  <c:v>18</c:v>
                </c:pt>
                <c:pt idx="240">
                  <c:v>21</c:v>
                </c:pt>
                <c:pt idx="241">
                  <c:v>15.6</c:v>
                </c:pt>
                <c:pt idx="242">
                  <c:v>16.2</c:v>
                </c:pt>
                <c:pt idx="243">
                  <c:v>17.1</c:v>
                </c:pt>
                <c:pt idx="244">
                  <c:v>21.7</c:v>
                </c:pt>
                <c:pt idx="245">
                  <c:v>22.2</c:v>
                </c:pt>
                <c:pt idx="246">
                  <c:v>22.5</c:v>
                </c:pt>
                <c:pt idx="247">
                  <c:v>20.8</c:v>
                </c:pt>
                <c:pt idx="248">
                  <c:v>19.6</c:v>
                </c:pt>
                <c:pt idx="249">
                  <c:v>20.7</c:v>
                </c:pt>
                <c:pt idx="250">
                  <c:v>23.9</c:v>
                </c:pt>
                <c:pt idx="251">
                  <c:v>23.7</c:v>
                </c:pt>
                <c:pt idx="252">
                  <c:v>24.9</c:v>
                </c:pt>
                <c:pt idx="253">
                  <c:v>19.4</c:v>
                </c:pt>
                <c:pt idx="254">
                  <c:v>16.5</c:v>
                </c:pt>
                <c:pt idx="255">
                  <c:v>15.4</c:v>
                </c:pt>
                <c:pt idx="256">
                  <c:v>17.9</c:v>
                </c:pt>
                <c:pt idx="257">
                  <c:v>16.5</c:v>
                </c:pt>
                <c:pt idx="258">
                  <c:v>19.5</c:v>
                </c:pt>
                <c:pt idx="259">
                  <c:v>18.6</c:v>
                </c:pt>
                <c:pt idx="260">
                  <c:v>17</c:v>
                </c:pt>
                <c:pt idx="261">
                  <c:v>14.4</c:v>
                </c:pt>
                <c:pt idx="262">
                  <c:v>14.8</c:v>
                </c:pt>
                <c:pt idx="263">
                  <c:v>15.6</c:v>
                </c:pt>
                <c:pt idx="264">
                  <c:v>11.5</c:v>
                </c:pt>
                <c:pt idx="265">
                  <c:v>13.4</c:v>
                </c:pt>
                <c:pt idx="266">
                  <c:v>12.3</c:v>
                </c:pt>
                <c:pt idx="267">
                  <c:v>12.9</c:v>
                </c:pt>
                <c:pt idx="268">
                  <c:v>12.1</c:v>
                </c:pt>
                <c:pt idx="269">
                  <c:v>13.2</c:v>
                </c:pt>
                <c:pt idx="270">
                  <c:v>14.6</c:v>
                </c:pt>
                <c:pt idx="271">
                  <c:v>15.2</c:v>
                </c:pt>
                <c:pt idx="272">
                  <c:v>14.3</c:v>
                </c:pt>
                <c:pt idx="273">
                  <c:v>15</c:v>
                </c:pt>
                <c:pt idx="274">
                  <c:v>15.6</c:v>
                </c:pt>
                <c:pt idx="275">
                  <c:v>15.6</c:v>
                </c:pt>
                <c:pt idx="276">
                  <c:v>14.4</c:v>
                </c:pt>
                <c:pt idx="277">
                  <c:v>15.4</c:v>
                </c:pt>
                <c:pt idx="278">
                  <c:v>11.6</c:v>
                </c:pt>
                <c:pt idx="279">
                  <c:v>13.9</c:v>
                </c:pt>
                <c:pt idx="280">
                  <c:v>13.7</c:v>
                </c:pt>
                <c:pt idx="281">
                  <c:v>12.5</c:v>
                </c:pt>
                <c:pt idx="282">
                  <c:v>11.6</c:v>
                </c:pt>
                <c:pt idx="283">
                  <c:v>13.3</c:v>
                </c:pt>
                <c:pt idx="284">
                  <c:v>13.3</c:v>
                </c:pt>
                <c:pt idx="285">
                  <c:v>13</c:v>
                </c:pt>
                <c:pt idx="286">
                  <c:v>10.7</c:v>
                </c:pt>
                <c:pt idx="287">
                  <c:v>12.1</c:v>
                </c:pt>
                <c:pt idx="288">
                  <c:v>12.1</c:v>
                </c:pt>
                <c:pt idx="289">
                  <c:v>13</c:v>
                </c:pt>
                <c:pt idx="290">
                  <c:v>15.4</c:v>
                </c:pt>
                <c:pt idx="291">
                  <c:v>15</c:v>
                </c:pt>
                <c:pt idx="292">
                  <c:v>12</c:v>
                </c:pt>
                <c:pt idx="293">
                  <c:v>12.8</c:v>
                </c:pt>
                <c:pt idx="294">
                  <c:v>12</c:v>
                </c:pt>
                <c:pt idx="295">
                  <c:v>12.2</c:v>
                </c:pt>
                <c:pt idx="296">
                  <c:v>12.9</c:v>
                </c:pt>
                <c:pt idx="297">
                  <c:v>12.5</c:v>
                </c:pt>
                <c:pt idx="298">
                  <c:v>10.1</c:v>
                </c:pt>
                <c:pt idx="299">
                  <c:v>7.4</c:v>
                </c:pt>
                <c:pt idx="300">
                  <c:v>8.5</c:v>
                </c:pt>
                <c:pt idx="301">
                  <c:v>10.2</c:v>
                </c:pt>
                <c:pt idx="302">
                  <c:v>12</c:v>
                </c:pt>
                <c:pt idx="303">
                  <c:v>10.5</c:v>
                </c:pt>
                <c:pt idx="304">
                  <c:v>11</c:v>
                </c:pt>
                <c:pt idx="305">
                  <c:v>7</c:v>
                </c:pt>
                <c:pt idx="306">
                  <c:v>8.8</c:v>
                </c:pt>
                <c:pt idx="307">
                  <c:v>7.6</c:v>
                </c:pt>
                <c:pt idx="308">
                  <c:v>4.9</c:v>
                </c:pt>
                <c:pt idx="309">
                  <c:v>9.4</c:v>
                </c:pt>
                <c:pt idx="310">
                  <c:v>9.7</c:v>
                </c:pt>
                <c:pt idx="311">
                  <c:v>10.2</c:v>
                </c:pt>
                <c:pt idx="312">
                  <c:v>10.7</c:v>
                </c:pt>
                <c:pt idx="313">
                  <c:v>10</c:v>
                </c:pt>
                <c:pt idx="314">
                  <c:v>9</c:v>
                </c:pt>
                <c:pt idx="315">
                  <c:v>9.6</c:v>
                </c:pt>
                <c:pt idx="316">
                  <c:v>10.7</c:v>
                </c:pt>
                <c:pt idx="317">
                  <c:v>13</c:v>
                </c:pt>
                <c:pt idx="318">
                  <c:v>12.3</c:v>
                </c:pt>
                <c:pt idx="319">
                  <c:v>7.9</c:v>
                </c:pt>
                <c:pt idx="320">
                  <c:v>8</c:v>
                </c:pt>
                <c:pt idx="321">
                  <c:v>8.2</c:v>
                </c:pt>
                <c:pt idx="322">
                  <c:v>7.4</c:v>
                </c:pt>
                <c:pt idx="323">
                  <c:v>12</c:v>
                </c:pt>
                <c:pt idx="324">
                  <c:v>13.5</c:v>
                </c:pt>
                <c:pt idx="325">
                  <c:v>10</c:v>
                </c:pt>
                <c:pt idx="326">
                  <c:v>12.5</c:v>
                </c:pt>
                <c:pt idx="327">
                  <c:v>10</c:v>
                </c:pt>
                <c:pt idx="328">
                  <c:v>7.9</c:v>
                </c:pt>
                <c:pt idx="329">
                  <c:v>9</c:v>
                </c:pt>
                <c:pt idx="330">
                  <c:v>8.3</c:v>
                </c:pt>
                <c:pt idx="331">
                  <c:v>7.3</c:v>
                </c:pt>
                <c:pt idx="332">
                  <c:v>6.6</c:v>
                </c:pt>
                <c:pt idx="333">
                  <c:v>5</c:v>
                </c:pt>
                <c:pt idx="334">
                  <c:v>2</c:v>
                </c:pt>
                <c:pt idx="335">
                  <c:v>4.6</c:v>
                </c:pt>
                <c:pt idx="336">
                  <c:v>4.2</c:v>
                </c:pt>
                <c:pt idx="337">
                  <c:v>7.6</c:v>
                </c:pt>
                <c:pt idx="338">
                  <c:v>6</c:v>
                </c:pt>
                <c:pt idx="339">
                  <c:v>3.5</c:v>
                </c:pt>
                <c:pt idx="340">
                  <c:v>3.8</c:v>
                </c:pt>
                <c:pt idx="341">
                  <c:v>5.9</c:v>
                </c:pt>
                <c:pt idx="342">
                  <c:v>7.4</c:v>
                </c:pt>
                <c:pt idx="343">
                  <c:v>8</c:v>
                </c:pt>
                <c:pt idx="344">
                  <c:v>5.1</c:v>
                </c:pt>
                <c:pt idx="345">
                  <c:v>2.4</c:v>
                </c:pt>
                <c:pt idx="346">
                  <c:v>-0.5</c:v>
                </c:pt>
                <c:pt idx="347">
                  <c:v>3.5</c:v>
                </c:pt>
                <c:pt idx="348">
                  <c:v>7.3</c:v>
                </c:pt>
                <c:pt idx="349">
                  <c:v>8.4</c:v>
                </c:pt>
                <c:pt idx="350">
                  <c:v>7.4</c:v>
                </c:pt>
                <c:pt idx="351">
                  <c:v>8.1</c:v>
                </c:pt>
                <c:pt idx="352">
                  <c:v>6.4</c:v>
                </c:pt>
                <c:pt idx="353">
                  <c:v>6.1</c:v>
                </c:pt>
                <c:pt idx="354">
                  <c:v>7.5</c:v>
                </c:pt>
                <c:pt idx="355">
                  <c:v>7.6</c:v>
                </c:pt>
                <c:pt idx="356">
                  <c:v>12.1</c:v>
                </c:pt>
                <c:pt idx="357">
                  <c:v>9.9</c:v>
                </c:pt>
                <c:pt idx="358">
                  <c:v>6.7</c:v>
                </c:pt>
                <c:pt idx="359">
                  <c:v>7.1</c:v>
                </c:pt>
                <c:pt idx="360">
                  <c:v>8</c:v>
                </c:pt>
                <c:pt idx="361">
                  <c:v>7.4</c:v>
                </c:pt>
                <c:pt idx="362">
                  <c:v>11.4</c:v>
                </c:pt>
                <c:pt idx="363">
                  <c:v>10.1</c:v>
                </c:pt>
                <c:pt idx="364">
                  <c:v>10.6</c:v>
                </c:pt>
                <c:pt idx="365">
                  <c:v>10.3</c:v>
                </c:pt>
              </c:numCache>
            </c:numRef>
          </c:val>
        </c:ser>
        <c:axId val="66684480"/>
        <c:axId val="63289409"/>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Data'!$X$9:$X$374</c:f>
              <c:numCache>
                <c:ptCount val="366"/>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7.6</c:v>
                </c:pt>
                <c:pt idx="61">
                  <c:v>7.7</c:v>
                </c:pt>
                <c:pt idx="62">
                  <c:v>7.8</c:v>
                </c:pt>
                <c:pt idx="63">
                  <c:v>7.9</c:v>
                </c:pt>
                <c:pt idx="64">
                  <c:v>8.2</c:v>
                </c:pt>
                <c:pt idx="65">
                  <c:v>8.5</c:v>
                </c:pt>
                <c:pt idx="66">
                  <c:v>8.4</c:v>
                </c:pt>
                <c:pt idx="67">
                  <c:v>8.4</c:v>
                </c:pt>
                <c:pt idx="68">
                  <c:v>8.5</c:v>
                </c:pt>
                <c:pt idx="69">
                  <c:v>8.9</c:v>
                </c:pt>
                <c:pt idx="70">
                  <c:v>9</c:v>
                </c:pt>
                <c:pt idx="71">
                  <c:v>8.7</c:v>
                </c:pt>
                <c:pt idx="72">
                  <c:v>8.7</c:v>
                </c:pt>
                <c:pt idx="73">
                  <c:v>8.9</c:v>
                </c:pt>
                <c:pt idx="74">
                  <c:v>9</c:v>
                </c:pt>
                <c:pt idx="75">
                  <c:v>9.4</c:v>
                </c:pt>
                <c:pt idx="76">
                  <c:v>9.8</c:v>
                </c:pt>
                <c:pt idx="77">
                  <c:v>9.6</c:v>
                </c:pt>
                <c:pt idx="78">
                  <c:v>9.5</c:v>
                </c:pt>
                <c:pt idx="79">
                  <c:v>9.8</c:v>
                </c:pt>
                <c:pt idx="80">
                  <c:v>9.6</c:v>
                </c:pt>
                <c:pt idx="81">
                  <c:v>9.9</c:v>
                </c:pt>
                <c:pt idx="82">
                  <c:v>10.3</c:v>
                </c:pt>
                <c:pt idx="83">
                  <c:v>10.3</c:v>
                </c:pt>
                <c:pt idx="84">
                  <c:v>10.3</c:v>
                </c:pt>
                <c:pt idx="85">
                  <c:v>10</c:v>
                </c:pt>
                <c:pt idx="86">
                  <c:v>10.1</c:v>
                </c:pt>
                <c:pt idx="87">
                  <c:v>10.3</c:v>
                </c:pt>
                <c:pt idx="88">
                  <c:v>10.4</c:v>
                </c:pt>
                <c:pt idx="89">
                  <c:v>10.7</c:v>
                </c:pt>
                <c:pt idx="90">
                  <c:v>10.8</c:v>
                </c:pt>
                <c:pt idx="91">
                  <c:v>10.9</c:v>
                </c:pt>
                <c:pt idx="92">
                  <c:v>10.9</c:v>
                </c:pt>
                <c:pt idx="93">
                  <c:v>10.8</c:v>
                </c:pt>
                <c:pt idx="94">
                  <c:v>10.7</c:v>
                </c:pt>
                <c:pt idx="95">
                  <c:v>10.9</c:v>
                </c:pt>
                <c:pt idx="96">
                  <c:v>11</c:v>
                </c:pt>
                <c:pt idx="97">
                  <c:v>11.1</c:v>
                </c:pt>
                <c:pt idx="98">
                  <c:v>11.2</c:v>
                </c:pt>
                <c:pt idx="99">
                  <c:v>11.3</c:v>
                </c:pt>
                <c:pt idx="100">
                  <c:v>11.5</c:v>
                </c:pt>
                <c:pt idx="101">
                  <c:v>11.7</c:v>
                </c:pt>
                <c:pt idx="102">
                  <c:v>11.7</c:v>
                </c:pt>
                <c:pt idx="103">
                  <c:v>11.6</c:v>
                </c:pt>
                <c:pt idx="104">
                  <c:v>11.9</c:v>
                </c:pt>
                <c:pt idx="105">
                  <c:v>12.2</c:v>
                </c:pt>
                <c:pt idx="106">
                  <c:v>12.3</c:v>
                </c:pt>
                <c:pt idx="107">
                  <c:v>12.2</c:v>
                </c:pt>
                <c:pt idx="108">
                  <c:v>12.5</c:v>
                </c:pt>
                <c:pt idx="109">
                  <c:v>12.6</c:v>
                </c:pt>
                <c:pt idx="110">
                  <c:v>12.7</c:v>
                </c:pt>
                <c:pt idx="111">
                  <c:v>13.1</c:v>
                </c:pt>
                <c:pt idx="112">
                  <c:v>13.1</c:v>
                </c:pt>
                <c:pt idx="113">
                  <c:v>13</c:v>
                </c:pt>
                <c:pt idx="114">
                  <c:v>13.1</c:v>
                </c:pt>
                <c:pt idx="115">
                  <c:v>13</c:v>
                </c:pt>
                <c:pt idx="116">
                  <c:v>13.1</c:v>
                </c:pt>
                <c:pt idx="117">
                  <c:v>13</c:v>
                </c:pt>
                <c:pt idx="118">
                  <c:v>13</c:v>
                </c:pt>
                <c:pt idx="119">
                  <c:v>13.1</c:v>
                </c:pt>
                <c:pt idx="120">
                  <c:v>13.6</c:v>
                </c:pt>
                <c:pt idx="121">
                  <c:v>13.7</c:v>
                </c:pt>
                <c:pt idx="122">
                  <c:v>14</c:v>
                </c:pt>
                <c:pt idx="123">
                  <c:v>14</c:v>
                </c:pt>
                <c:pt idx="124">
                  <c:v>14.5</c:v>
                </c:pt>
                <c:pt idx="125">
                  <c:v>14.4</c:v>
                </c:pt>
                <c:pt idx="126">
                  <c:v>14.8</c:v>
                </c:pt>
                <c:pt idx="127">
                  <c:v>14.8</c:v>
                </c:pt>
                <c:pt idx="128">
                  <c:v>14.8</c:v>
                </c:pt>
                <c:pt idx="129">
                  <c:v>14.8</c:v>
                </c:pt>
                <c:pt idx="130">
                  <c:v>15.1</c:v>
                </c:pt>
                <c:pt idx="131">
                  <c:v>15.8</c:v>
                </c:pt>
                <c:pt idx="132">
                  <c:v>16</c:v>
                </c:pt>
                <c:pt idx="133">
                  <c:v>16</c:v>
                </c:pt>
                <c:pt idx="134">
                  <c:v>15.8</c:v>
                </c:pt>
                <c:pt idx="135">
                  <c:v>15.5</c:v>
                </c:pt>
                <c:pt idx="136">
                  <c:v>15.5</c:v>
                </c:pt>
                <c:pt idx="137">
                  <c:v>15.5</c:v>
                </c:pt>
                <c:pt idx="138">
                  <c:v>15.6</c:v>
                </c:pt>
                <c:pt idx="139">
                  <c:v>15.7</c:v>
                </c:pt>
                <c:pt idx="140">
                  <c:v>15.8</c:v>
                </c:pt>
                <c:pt idx="141">
                  <c:v>16.1</c:v>
                </c:pt>
                <c:pt idx="142">
                  <c:v>16.6</c:v>
                </c:pt>
                <c:pt idx="143">
                  <c:v>16.9</c:v>
                </c:pt>
                <c:pt idx="144">
                  <c:v>17.1</c:v>
                </c:pt>
                <c:pt idx="145">
                  <c:v>16.8</c:v>
                </c:pt>
                <c:pt idx="146">
                  <c:v>16.8</c:v>
                </c:pt>
                <c:pt idx="147">
                  <c:v>16.9</c:v>
                </c:pt>
                <c:pt idx="148">
                  <c:v>17.1</c:v>
                </c:pt>
                <c:pt idx="149">
                  <c:v>17.2</c:v>
                </c:pt>
                <c:pt idx="150">
                  <c:v>17.5</c:v>
                </c:pt>
                <c:pt idx="151">
                  <c:v>17.7</c:v>
                </c:pt>
                <c:pt idx="152">
                  <c:v>17.8</c:v>
                </c:pt>
                <c:pt idx="153">
                  <c:v>17.9</c:v>
                </c:pt>
                <c:pt idx="154">
                  <c:v>18.1</c:v>
                </c:pt>
                <c:pt idx="155">
                  <c:v>18.4</c:v>
                </c:pt>
                <c:pt idx="156">
                  <c:v>18.2</c:v>
                </c:pt>
                <c:pt idx="157">
                  <c:v>18.4</c:v>
                </c:pt>
                <c:pt idx="158">
                  <c:v>18.3</c:v>
                </c:pt>
                <c:pt idx="159">
                  <c:v>18.1</c:v>
                </c:pt>
                <c:pt idx="160">
                  <c:v>18.3</c:v>
                </c:pt>
                <c:pt idx="161">
                  <c:v>18.2</c:v>
                </c:pt>
                <c:pt idx="162">
                  <c:v>18.3</c:v>
                </c:pt>
                <c:pt idx="163">
                  <c:v>18.5</c:v>
                </c:pt>
                <c:pt idx="164">
                  <c:v>18.6</c:v>
                </c:pt>
                <c:pt idx="165">
                  <c:v>18.4</c:v>
                </c:pt>
                <c:pt idx="166">
                  <c:v>18.7</c:v>
                </c:pt>
                <c:pt idx="167">
                  <c:v>18.8</c:v>
                </c:pt>
                <c:pt idx="168">
                  <c:v>19</c:v>
                </c:pt>
                <c:pt idx="169">
                  <c:v>18.9</c:v>
                </c:pt>
                <c:pt idx="170">
                  <c:v>19.1</c:v>
                </c:pt>
                <c:pt idx="171">
                  <c:v>18.9</c:v>
                </c:pt>
                <c:pt idx="172">
                  <c:v>18.9</c:v>
                </c:pt>
                <c:pt idx="173">
                  <c:v>19.2</c:v>
                </c:pt>
                <c:pt idx="174">
                  <c:v>19</c:v>
                </c:pt>
                <c:pt idx="175">
                  <c:v>19.1</c:v>
                </c:pt>
                <c:pt idx="176">
                  <c:v>19.4</c:v>
                </c:pt>
                <c:pt idx="177">
                  <c:v>19.5</c:v>
                </c:pt>
                <c:pt idx="178">
                  <c:v>19.4</c:v>
                </c:pt>
                <c:pt idx="179">
                  <c:v>19.9</c:v>
                </c:pt>
                <c:pt idx="180">
                  <c:v>19.8</c:v>
                </c:pt>
                <c:pt idx="181">
                  <c:v>19.9</c:v>
                </c:pt>
                <c:pt idx="182">
                  <c:v>20.1</c:v>
                </c:pt>
                <c:pt idx="183">
                  <c:v>20.1</c:v>
                </c:pt>
                <c:pt idx="184">
                  <c:v>20.1</c:v>
                </c:pt>
                <c:pt idx="185">
                  <c:v>20</c:v>
                </c:pt>
                <c:pt idx="186">
                  <c:v>20.2</c:v>
                </c:pt>
                <c:pt idx="187">
                  <c:v>20.3</c:v>
                </c:pt>
                <c:pt idx="188">
                  <c:v>20.3</c:v>
                </c:pt>
                <c:pt idx="189">
                  <c:v>20.3</c:v>
                </c:pt>
                <c:pt idx="190">
                  <c:v>20.1</c:v>
                </c:pt>
                <c:pt idx="191">
                  <c:v>20.2</c:v>
                </c:pt>
                <c:pt idx="192">
                  <c:v>20.8</c:v>
                </c:pt>
                <c:pt idx="193">
                  <c:v>20.8</c:v>
                </c:pt>
                <c:pt idx="194">
                  <c:v>20.8</c:v>
                </c:pt>
                <c:pt idx="195">
                  <c:v>20.5</c:v>
                </c:pt>
                <c:pt idx="196">
                  <c:v>20.3</c:v>
                </c:pt>
                <c:pt idx="197">
                  <c:v>20.2</c:v>
                </c:pt>
                <c:pt idx="198">
                  <c:v>20.3</c:v>
                </c:pt>
                <c:pt idx="199">
                  <c:v>20.4</c:v>
                </c:pt>
                <c:pt idx="200">
                  <c:v>20.6</c:v>
                </c:pt>
                <c:pt idx="201">
                  <c:v>20.6</c:v>
                </c:pt>
                <c:pt idx="202">
                  <c:v>20.6</c:v>
                </c:pt>
                <c:pt idx="203">
                  <c:v>20.4</c:v>
                </c:pt>
                <c:pt idx="204">
                  <c:v>20.3</c:v>
                </c:pt>
                <c:pt idx="205">
                  <c:v>20.3</c:v>
                </c:pt>
                <c:pt idx="206">
                  <c:v>20.7</c:v>
                </c:pt>
                <c:pt idx="207">
                  <c:v>20.3</c:v>
                </c:pt>
                <c:pt idx="208">
                  <c:v>20.3</c:v>
                </c:pt>
                <c:pt idx="209">
                  <c:v>20.4</c:v>
                </c:pt>
                <c:pt idx="210">
                  <c:v>20.6</c:v>
                </c:pt>
                <c:pt idx="211">
                  <c:v>20.7</c:v>
                </c:pt>
                <c:pt idx="212">
                  <c:v>20.6</c:v>
                </c:pt>
                <c:pt idx="213">
                  <c:v>20.6</c:v>
                </c:pt>
                <c:pt idx="214">
                  <c:v>20.5</c:v>
                </c:pt>
                <c:pt idx="215">
                  <c:v>20.2</c:v>
                </c:pt>
                <c:pt idx="216">
                  <c:v>20.1</c:v>
                </c:pt>
                <c:pt idx="217">
                  <c:v>20.7</c:v>
                </c:pt>
                <c:pt idx="218">
                  <c:v>20.3</c:v>
                </c:pt>
                <c:pt idx="219">
                  <c:v>20.2</c:v>
                </c:pt>
                <c:pt idx="220">
                  <c:v>20.4</c:v>
                </c:pt>
                <c:pt idx="221">
                  <c:v>20.3</c:v>
                </c:pt>
                <c:pt idx="222">
                  <c:v>20.4</c:v>
                </c:pt>
                <c:pt idx="223">
                  <c:v>20.3</c:v>
                </c:pt>
                <c:pt idx="224">
                  <c:v>20.4</c:v>
                </c:pt>
                <c:pt idx="225">
                  <c:v>20.3</c:v>
                </c:pt>
                <c:pt idx="226">
                  <c:v>20.4</c:v>
                </c:pt>
                <c:pt idx="227">
                  <c:v>20.2</c:v>
                </c:pt>
                <c:pt idx="228">
                  <c:v>20.2</c:v>
                </c:pt>
                <c:pt idx="229">
                  <c:v>20.2</c:v>
                </c:pt>
                <c:pt idx="230">
                  <c:v>20</c:v>
                </c:pt>
                <c:pt idx="231">
                  <c:v>19.9</c:v>
                </c:pt>
                <c:pt idx="232">
                  <c:v>19.9</c:v>
                </c:pt>
                <c:pt idx="233">
                  <c:v>19.7</c:v>
                </c:pt>
                <c:pt idx="234">
                  <c:v>19.9</c:v>
                </c:pt>
                <c:pt idx="235">
                  <c:v>19.4</c:v>
                </c:pt>
                <c:pt idx="236">
                  <c:v>19.5</c:v>
                </c:pt>
                <c:pt idx="237">
                  <c:v>19.5</c:v>
                </c:pt>
                <c:pt idx="238">
                  <c:v>19.4</c:v>
                </c:pt>
                <c:pt idx="239">
                  <c:v>19.4</c:v>
                </c:pt>
                <c:pt idx="240">
                  <c:v>19.5</c:v>
                </c:pt>
                <c:pt idx="241">
                  <c:v>19.2</c:v>
                </c:pt>
                <c:pt idx="242">
                  <c:v>19.1</c:v>
                </c:pt>
                <c:pt idx="243">
                  <c:v>18.9</c:v>
                </c:pt>
                <c:pt idx="244">
                  <c:v>18.8</c:v>
                </c:pt>
                <c:pt idx="245">
                  <c:v>19</c:v>
                </c:pt>
                <c:pt idx="246">
                  <c:v>18.9</c:v>
                </c:pt>
                <c:pt idx="247">
                  <c:v>18.9</c:v>
                </c:pt>
                <c:pt idx="248">
                  <c:v>19</c:v>
                </c:pt>
                <c:pt idx="249">
                  <c:v>18.8</c:v>
                </c:pt>
                <c:pt idx="250">
                  <c:v>19</c:v>
                </c:pt>
                <c:pt idx="251">
                  <c:v>18.8</c:v>
                </c:pt>
                <c:pt idx="252">
                  <c:v>18.4</c:v>
                </c:pt>
                <c:pt idx="253">
                  <c:v>18.2</c:v>
                </c:pt>
                <c:pt idx="254">
                  <c:v>18.2</c:v>
                </c:pt>
                <c:pt idx="255">
                  <c:v>17.9</c:v>
                </c:pt>
                <c:pt idx="256">
                  <c:v>17.7</c:v>
                </c:pt>
                <c:pt idx="257">
                  <c:v>17.4</c:v>
                </c:pt>
                <c:pt idx="258">
                  <c:v>17.2</c:v>
                </c:pt>
                <c:pt idx="259">
                  <c:v>17.4</c:v>
                </c:pt>
                <c:pt idx="260">
                  <c:v>17.5</c:v>
                </c:pt>
                <c:pt idx="261">
                  <c:v>17.3</c:v>
                </c:pt>
                <c:pt idx="262">
                  <c:v>16.8</c:v>
                </c:pt>
                <c:pt idx="263">
                  <c:v>16.8</c:v>
                </c:pt>
                <c:pt idx="264">
                  <c:v>16.5</c:v>
                </c:pt>
                <c:pt idx="265">
                  <c:v>16.5</c:v>
                </c:pt>
                <c:pt idx="266">
                  <c:v>16.5</c:v>
                </c:pt>
                <c:pt idx="267">
                  <c:v>16.3</c:v>
                </c:pt>
                <c:pt idx="268">
                  <c:v>16.4</c:v>
                </c:pt>
                <c:pt idx="269">
                  <c:v>16.4</c:v>
                </c:pt>
                <c:pt idx="270">
                  <c:v>16.3</c:v>
                </c:pt>
                <c:pt idx="271">
                  <c:v>16.3</c:v>
                </c:pt>
                <c:pt idx="272">
                  <c:v>15.9</c:v>
                </c:pt>
                <c:pt idx="273">
                  <c:v>15.7</c:v>
                </c:pt>
                <c:pt idx="274">
                  <c:v>15.8</c:v>
                </c:pt>
                <c:pt idx="275">
                  <c:v>15.3</c:v>
                </c:pt>
                <c:pt idx="276">
                  <c:v>15.3</c:v>
                </c:pt>
                <c:pt idx="277">
                  <c:v>15.2</c:v>
                </c:pt>
                <c:pt idx="278">
                  <c:v>15.1</c:v>
                </c:pt>
                <c:pt idx="279">
                  <c:v>15</c:v>
                </c:pt>
                <c:pt idx="280">
                  <c:v>14.8</c:v>
                </c:pt>
                <c:pt idx="281">
                  <c:v>14.7</c:v>
                </c:pt>
                <c:pt idx="282">
                  <c:v>14.6</c:v>
                </c:pt>
                <c:pt idx="283">
                  <c:v>14.5</c:v>
                </c:pt>
                <c:pt idx="284">
                  <c:v>14.3</c:v>
                </c:pt>
                <c:pt idx="285">
                  <c:v>14.2</c:v>
                </c:pt>
                <c:pt idx="286">
                  <c:v>13.8</c:v>
                </c:pt>
                <c:pt idx="287">
                  <c:v>13.6</c:v>
                </c:pt>
                <c:pt idx="288">
                  <c:v>13.3</c:v>
                </c:pt>
                <c:pt idx="289">
                  <c:v>13.1</c:v>
                </c:pt>
                <c:pt idx="290">
                  <c:v>13.4</c:v>
                </c:pt>
                <c:pt idx="291">
                  <c:v>13.2</c:v>
                </c:pt>
                <c:pt idx="292">
                  <c:v>13</c:v>
                </c:pt>
                <c:pt idx="293">
                  <c:v>12.6</c:v>
                </c:pt>
                <c:pt idx="294">
                  <c:v>12.6</c:v>
                </c:pt>
                <c:pt idx="295">
                  <c:v>12.4</c:v>
                </c:pt>
                <c:pt idx="296">
                  <c:v>12.2</c:v>
                </c:pt>
                <c:pt idx="297">
                  <c:v>12.1</c:v>
                </c:pt>
                <c:pt idx="298">
                  <c:v>11.8</c:v>
                </c:pt>
                <c:pt idx="299">
                  <c:v>11.6</c:v>
                </c:pt>
                <c:pt idx="300">
                  <c:v>11.7</c:v>
                </c:pt>
                <c:pt idx="301">
                  <c:v>11.7</c:v>
                </c:pt>
                <c:pt idx="302">
                  <c:v>11.3</c:v>
                </c:pt>
                <c:pt idx="303">
                  <c:v>11.5</c:v>
                </c:pt>
                <c:pt idx="304">
                  <c:v>11.2</c:v>
                </c:pt>
                <c:pt idx="305">
                  <c:v>11</c:v>
                </c:pt>
                <c:pt idx="306">
                  <c:v>11.2</c:v>
                </c:pt>
                <c:pt idx="307">
                  <c:v>11</c:v>
                </c:pt>
                <c:pt idx="308">
                  <c:v>10.9</c:v>
                </c:pt>
                <c:pt idx="309">
                  <c:v>11</c:v>
                </c:pt>
                <c:pt idx="310">
                  <c:v>10</c:v>
                </c:pt>
                <c:pt idx="311">
                  <c:v>10.3</c:v>
                </c:pt>
                <c:pt idx="312">
                  <c:v>10.2</c:v>
                </c:pt>
                <c:pt idx="313">
                  <c:v>10</c:v>
                </c:pt>
                <c:pt idx="314">
                  <c:v>10.2</c:v>
                </c:pt>
                <c:pt idx="315">
                  <c:v>10.2</c:v>
                </c:pt>
                <c:pt idx="316">
                  <c:v>9.9</c:v>
                </c:pt>
                <c:pt idx="317">
                  <c:v>9.4</c:v>
                </c:pt>
                <c:pt idx="318">
                  <c:v>9.1</c:v>
                </c:pt>
                <c:pt idx="319">
                  <c:v>8.9</c:v>
                </c:pt>
                <c:pt idx="320">
                  <c:v>8.6</c:v>
                </c:pt>
                <c:pt idx="321">
                  <c:v>8.4</c:v>
                </c:pt>
                <c:pt idx="322">
                  <c:v>8.5</c:v>
                </c:pt>
                <c:pt idx="323">
                  <c:v>8.6</c:v>
                </c:pt>
                <c:pt idx="324">
                  <c:v>8.5</c:v>
                </c:pt>
                <c:pt idx="325">
                  <c:v>8.3</c:v>
                </c:pt>
                <c:pt idx="326">
                  <c:v>8.5</c:v>
                </c:pt>
                <c:pt idx="327">
                  <c:v>8.7</c:v>
                </c:pt>
                <c:pt idx="328">
                  <c:v>8.7</c:v>
                </c:pt>
                <c:pt idx="329">
                  <c:v>8.5</c:v>
                </c:pt>
                <c:pt idx="330">
                  <c:v>8.2</c:v>
                </c:pt>
                <c:pt idx="331">
                  <c:v>8.2</c:v>
                </c:pt>
                <c:pt idx="332">
                  <c:v>8.1</c:v>
                </c:pt>
                <c:pt idx="333">
                  <c:v>8</c:v>
                </c:pt>
                <c:pt idx="334">
                  <c:v>7.9</c:v>
                </c:pt>
                <c:pt idx="335">
                  <c:v>8</c:v>
                </c:pt>
                <c:pt idx="336">
                  <c:v>7.9</c:v>
                </c:pt>
                <c:pt idx="337">
                  <c:v>8</c:v>
                </c:pt>
                <c:pt idx="338">
                  <c:v>7.8</c:v>
                </c:pt>
                <c:pt idx="339">
                  <c:v>7.8</c:v>
                </c:pt>
                <c:pt idx="340">
                  <c:v>7</c:v>
                </c:pt>
                <c:pt idx="341">
                  <c:v>7.5</c:v>
                </c:pt>
                <c:pt idx="342">
                  <c:v>7.3</c:v>
                </c:pt>
                <c:pt idx="343">
                  <c:v>7</c:v>
                </c:pt>
                <c:pt idx="344">
                  <c:v>7</c:v>
                </c:pt>
                <c:pt idx="345">
                  <c:v>7</c:v>
                </c:pt>
                <c:pt idx="346">
                  <c:v>7.1</c:v>
                </c:pt>
                <c:pt idx="347">
                  <c:v>7.3</c:v>
                </c:pt>
                <c:pt idx="348">
                  <c:v>7.3</c:v>
                </c:pt>
                <c:pt idx="349">
                  <c:v>7.1</c:v>
                </c:pt>
                <c:pt idx="350">
                  <c:v>7.2</c:v>
                </c:pt>
                <c:pt idx="351">
                  <c:v>7</c:v>
                </c:pt>
                <c:pt idx="352">
                  <c:v>6.8</c:v>
                </c:pt>
                <c:pt idx="353">
                  <c:v>6.4</c:v>
                </c:pt>
                <c:pt idx="354">
                  <c:v>6.4</c:v>
                </c:pt>
                <c:pt idx="355">
                  <c:v>6.5</c:v>
                </c:pt>
                <c:pt idx="356">
                  <c:v>6.7</c:v>
                </c:pt>
                <c:pt idx="357">
                  <c:v>6.5</c:v>
                </c:pt>
                <c:pt idx="358">
                  <c:v>6.8</c:v>
                </c:pt>
                <c:pt idx="359">
                  <c:v>6.5</c:v>
                </c:pt>
                <c:pt idx="360">
                  <c:v>6.7</c:v>
                </c:pt>
                <c:pt idx="361">
                  <c:v>6.5</c:v>
                </c:pt>
                <c:pt idx="362">
                  <c:v>6.6</c:v>
                </c:pt>
                <c:pt idx="363">
                  <c:v>6.6</c:v>
                </c:pt>
                <c:pt idx="364">
                  <c:v>6.4</c:v>
                </c:pt>
                <c:pt idx="365">
                  <c:v>6.3</c:v>
                </c:pt>
              </c:numCache>
            </c:numRef>
          </c:val>
          <c:smooth val="0"/>
        </c:ser>
        <c:axId val="66684480"/>
        <c:axId val="63289409"/>
      </c:lineChart>
      <c:catAx>
        <c:axId val="66684480"/>
        <c:scaling>
          <c:orientation val="minMax"/>
        </c:scaling>
        <c:axPos val="b"/>
        <c:delete val="0"/>
        <c:numFmt formatCode="General" sourceLinked="1"/>
        <c:majorTickMark val="out"/>
        <c:minorTickMark val="none"/>
        <c:tickLblPos val="nextTo"/>
        <c:crossAx val="63289409"/>
        <c:crosses val="autoZero"/>
        <c:auto val="1"/>
        <c:lblOffset val="100"/>
        <c:noMultiLvlLbl val="0"/>
      </c:catAx>
      <c:valAx>
        <c:axId val="63289409"/>
        <c:scaling>
          <c:orientation val="minMax"/>
        </c:scaling>
        <c:axPos val="l"/>
        <c:majorGridlines/>
        <c:delete val="0"/>
        <c:numFmt formatCode="General" sourceLinked="1"/>
        <c:majorTickMark val="out"/>
        <c:minorTickMark val="none"/>
        <c:tickLblPos val="nextTo"/>
        <c:crossAx val="666844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Data'!$I$9:$I$374</c:f>
              <c:numCache>
                <c:ptCount val="366"/>
                <c:pt idx="0">
                  <c:v>5.9</c:v>
                </c:pt>
                <c:pt idx="1">
                  <c:v>-2.4</c:v>
                </c:pt>
                <c:pt idx="2">
                  <c:v>0</c:v>
                </c:pt>
                <c:pt idx="3">
                  <c:v>1</c:v>
                </c:pt>
                <c:pt idx="4">
                  <c:v>2.6</c:v>
                </c:pt>
                <c:pt idx="5">
                  <c:v>-2.6</c:v>
                </c:pt>
                <c:pt idx="6">
                  <c:v>6</c:v>
                </c:pt>
                <c:pt idx="7">
                  <c:v>5.1</c:v>
                </c:pt>
                <c:pt idx="8">
                  <c:v>5</c:v>
                </c:pt>
                <c:pt idx="9">
                  <c:v>-2.4</c:v>
                </c:pt>
                <c:pt idx="10">
                  <c:v>5</c:v>
                </c:pt>
                <c:pt idx="11">
                  <c:v>6.4</c:v>
                </c:pt>
                <c:pt idx="12">
                  <c:v>-4.5</c:v>
                </c:pt>
                <c:pt idx="13">
                  <c:v>-7.7</c:v>
                </c:pt>
                <c:pt idx="14">
                  <c:v>-6.2</c:v>
                </c:pt>
                <c:pt idx="15">
                  <c:v>-7.7</c:v>
                </c:pt>
                <c:pt idx="16">
                  <c:v>-7.5</c:v>
                </c:pt>
                <c:pt idx="17">
                  <c:v>-5.7</c:v>
                </c:pt>
                <c:pt idx="18">
                  <c:v>0.1</c:v>
                </c:pt>
                <c:pt idx="19">
                  <c:v>-2.3</c:v>
                </c:pt>
                <c:pt idx="20">
                  <c:v>5.1</c:v>
                </c:pt>
                <c:pt idx="21">
                  <c:v>0.6</c:v>
                </c:pt>
                <c:pt idx="22">
                  <c:v>-0.5</c:v>
                </c:pt>
                <c:pt idx="23">
                  <c:v>-4.5</c:v>
                </c:pt>
                <c:pt idx="24">
                  <c:v>4.8</c:v>
                </c:pt>
                <c:pt idx="25">
                  <c:v>1.1</c:v>
                </c:pt>
                <c:pt idx="26">
                  <c:v>-4.1</c:v>
                </c:pt>
                <c:pt idx="27">
                  <c:v>-4.7</c:v>
                </c:pt>
                <c:pt idx="28">
                  <c:v>-5.5</c:v>
                </c:pt>
                <c:pt idx="29">
                  <c:v>-6.5</c:v>
                </c:pt>
                <c:pt idx="30">
                  <c:v>-2.4</c:v>
                </c:pt>
                <c:pt idx="31">
                  <c:v>-5.1</c:v>
                </c:pt>
                <c:pt idx="32">
                  <c:v>-7.7</c:v>
                </c:pt>
                <c:pt idx="33">
                  <c:v>-10.3</c:v>
                </c:pt>
                <c:pt idx="34">
                  <c:v>-11.2</c:v>
                </c:pt>
                <c:pt idx="35">
                  <c:v>-11</c:v>
                </c:pt>
                <c:pt idx="36">
                  <c:v>-1</c:v>
                </c:pt>
                <c:pt idx="37">
                  <c:v>-7.9</c:v>
                </c:pt>
                <c:pt idx="38">
                  <c:v>-9.5</c:v>
                </c:pt>
                <c:pt idx="39">
                  <c:v>-3</c:v>
                </c:pt>
                <c:pt idx="40">
                  <c:v>-2</c:v>
                </c:pt>
                <c:pt idx="41">
                  <c:v>-10.1</c:v>
                </c:pt>
                <c:pt idx="42">
                  <c:v>-5.9</c:v>
                </c:pt>
                <c:pt idx="43">
                  <c:v>-2.4</c:v>
                </c:pt>
                <c:pt idx="44">
                  <c:v>-0.2</c:v>
                </c:pt>
                <c:pt idx="45">
                  <c:v>4.5</c:v>
                </c:pt>
                <c:pt idx="46">
                  <c:v>-1</c:v>
                </c:pt>
                <c:pt idx="47">
                  <c:v>3.5</c:v>
                </c:pt>
                <c:pt idx="48">
                  <c:v>5.3</c:v>
                </c:pt>
                <c:pt idx="49">
                  <c:v>-3.3</c:v>
                </c:pt>
                <c:pt idx="50">
                  <c:v>-4.8</c:v>
                </c:pt>
                <c:pt idx="51">
                  <c:v>4.8</c:v>
                </c:pt>
                <c:pt idx="52">
                  <c:v>7</c:v>
                </c:pt>
                <c:pt idx="53">
                  <c:v>10.4</c:v>
                </c:pt>
                <c:pt idx="54">
                  <c:v>7</c:v>
                </c:pt>
                <c:pt idx="55">
                  <c:v>-4.1</c:v>
                </c:pt>
                <c:pt idx="56">
                  <c:v>-3.1</c:v>
                </c:pt>
                <c:pt idx="57">
                  <c:v>2.3</c:v>
                </c:pt>
                <c:pt idx="58">
                  <c:v>7.2</c:v>
                </c:pt>
                <c:pt idx="59">
                  <c:v>3.5</c:v>
                </c:pt>
                <c:pt idx="60">
                  <c:v>-2.4</c:v>
                </c:pt>
                <c:pt idx="61">
                  <c:v>-2.5</c:v>
                </c:pt>
                <c:pt idx="62">
                  <c:v>2.5</c:v>
                </c:pt>
                <c:pt idx="63">
                  <c:v>0.8</c:v>
                </c:pt>
                <c:pt idx="64">
                  <c:v>-0.9</c:v>
                </c:pt>
                <c:pt idx="65">
                  <c:v>-7.8</c:v>
                </c:pt>
                <c:pt idx="66">
                  <c:v>4.9</c:v>
                </c:pt>
                <c:pt idx="67">
                  <c:v>-3.8</c:v>
                </c:pt>
                <c:pt idx="68">
                  <c:v>2.7</c:v>
                </c:pt>
                <c:pt idx="69">
                  <c:v>1</c:v>
                </c:pt>
                <c:pt idx="70">
                  <c:v>4.1</c:v>
                </c:pt>
                <c:pt idx="71">
                  <c:v>2.4</c:v>
                </c:pt>
                <c:pt idx="72">
                  <c:v>2.4</c:v>
                </c:pt>
                <c:pt idx="73">
                  <c:v>0.5</c:v>
                </c:pt>
                <c:pt idx="74">
                  <c:v>-4.1</c:v>
                </c:pt>
                <c:pt idx="75">
                  <c:v>6</c:v>
                </c:pt>
                <c:pt idx="76">
                  <c:v>4.1</c:v>
                </c:pt>
                <c:pt idx="77">
                  <c:v>-1.2</c:v>
                </c:pt>
                <c:pt idx="78">
                  <c:v>-5</c:v>
                </c:pt>
                <c:pt idx="79">
                  <c:v>-1</c:v>
                </c:pt>
                <c:pt idx="80">
                  <c:v>-1.6</c:v>
                </c:pt>
                <c:pt idx="81">
                  <c:v>-1.6</c:v>
                </c:pt>
                <c:pt idx="82">
                  <c:v>4.1</c:v>
                </c:pt>
                <c:pt idx="83">
                  <c:v>-0.1</c:v>
                </c:pt>
                <c:pt idx="84">
                  <c:v>-1</c:v>
                </c:pt>
                <c:pt idx="85">
                  <c:v>-3.1</c:v>
                </c:pt>
                <c:pt idx="86">
                  <c:v>-3.5</c:v>
                </c:pt>
                <c:pt idx="87">
                  <c:v>-3.5</c:v>
                </c:pt>
                <c:pt idx="88">
                  <c:v>-2.2</c:v>
                </c:pt>
                <c:pt idx="89">
                  <c:v>3.5</c:v>
                </c:pt>
                <c:pt idx="90">
                  <c:v>2.2</c:v>
                </c:pt>
                <c:pt idx="91">
                  <c:v>-5</c:v>
                </c:pt>
                <c:pt idx="92">
                  <c:v>-3.4</c:v>
                </c:pt>
                <c:pt idx="93">
                  <c:v>4.9</c:v>
                </c:pt>
                <c:pt idx="94">
                  <c:v>-1.1</c:v>
                </c:pt>
                <c:pt idx="95">
                  <c:v>1.1</c:v>
                </c:pt>
                <c:pt idx="96">
                  <c:v>-7</c:v>
                </c:pt>
                <c:pt idx="97">
                  <c:v>6.8</c:v>
                </c:pt>
                <c:pt idx="98">
                  <c:v>5.2</c:v>
                </c:pt>
                <c:pt idx="99">
                  <c:v>6.1</c:v>
                </c:pt>
                <c:pt idx="100">
                  <c:v>0.7</c:v>
                </c:pt>
                <c:pt idx="101">
                  <c:v>-2.9</c:v>
                </c:pt>
                <c:pt idx="102">
                  <c:v>-1.5</c:v>
                </c:pt>
                <c:pt idx="103">
                  <c:v>-3.6</c:v>
                </c:pt>
                <c:pt idx="104">
                  <c:v>-0.9</c:v>
                </c:pt>
                <c:pt idx="105">
                  <c:v>-5.5</c:v>
                </c:pt>
                <c:pt idx="106">
                  <c:v>-5.5</c:v>
                </c:pt>
                <c:pt idx="107">
                  <c:v>2.8</c:v>
                </c:pt>
                <c:pt idx="108">
                  <c:v>2.2</c:v>
                </c:pt>
                <c:pt idx="109">
                  <c:v>5.6</c:v>
                </c:pt>
                <c:pt idx="110">
                  <c:v>-0.1</c:v>
                </c:pt>
                <c:pt idx="111">
                  <c:v>-1</c:v>
                </c:pt>
                <c:pt idx="112">
                  <c:v>-1.1</c:v>
                </c:pt>
                <c:pt idx="113">
                  <c:v>1.6</c:v>
                </c:pt>
                <c:pt idx="114">
                  <c:v>-0.1</c:v>
                </c:pt>
                <c:pt idx="115">
                  <c:v>2.5</c:v>
                </c:pt>
                <c:pt idx="116">
                  <c:v>8.1</c:v>
                </c:pt>
                <c:pt idx="117">
                  <c:v>5.7</c:v>
                </c:pt>
                <c:pt idx="118">
                  <c:v>4.9</c:v>
                </c:pt>
                <c:pt idx="119">
                  <c:v>3.5</c:v>
                </c:pt>
                <c:pt idx="120">
                  <c:v>4.5</c:v>
                </c:pt>
                <c:pt idx="121">
                  <c:v>9</c:v>
                </c:pt>
                <c:pt idx="122">
                  <c:v>8.2</c:v>
                </c:pt>
                <c:pt idx="123">
                  <c:v>6.1</c:v>
                </c:pt>
                <c:pt idx="124">
                  <c:v>5.6</c:v>
                </c:pt>
                <c:pt idx="125">
                  <c:v>-2</c:v>
                </c:pt>
                <c:pt idx="126">
                  <c:v>-2.5</c:v>
                </c:pt>
                <c:pt idx="127">
                  <c:v>1</c:v>
                </c:pt>
                <c:pt idx="128">
                  <c:v>6.1</c:v>
                </c:pt>
                <c:pt idx="129">
                  <c:v>5.7</c:v>
                </c:pt>
                <c:pt idx="130">
                  <c:v>12.5</c:v>
                </c:pt>
                <c:pt idx="131">
                  <c:v>7.5</c:v>
                </c:pt>
                <c:pt idx="132">
                  <c:v>-0.6</c:v>
                </c:pt>
                <c:pt idx="133">
                  <c:v>-0.5</c:v>
                </c:pt>
                <c:pt idx="134">
                  <c:v>6.5</c:v>
                </c:pt>
                <c:pt idx="135">
                  <c:v>2.1</c:v>
                </c:pt>
                <c:pt idx="136">
                  <c:v>-1</c:v>
                </c:pt>
                <c:pt idx="137">
                  <c:v>0.6</c:v>
                </c:pt>
                <c:pt idx="138">
                  <c:v>7.1</c:v>
                </c:pt>
                <c:pt idx="139">
                  <c:v>7.9</c:v>
                </c:pt>
                <c:pt idx="140">
                  <c:v>6.8</c:v>
                </c:pt>
                <c:pt idx="141">
                  <c:v>8.4</c:v>
                </c:pt>
                <c:pt idx="142">
                  <c:v>5.1</c:v>
                </c:pt>
                <c:pt idx="143">
                  <c:v>7.2</c:v>
                </c:pt>
                <c:pt idx="144">
                  <c:v>11.9</c:v>
                </c:pt>
                <c:pt idx="145">
                  <c:v>12.6</c:v>
                </c:pt>
                <c:pt idx="146">
                  <c:v>10.6</c:v>
                </c:pt>
                <c:pt idx="147">
                  <c:v>8.3</c:v>
                </c:pt>
                <c:pt idx="148">
                  <c:v>8</c:v>
                </c:pt>
                <c:pt idx="149">
                  <c:v>8</c:v>
                </c:pt>
                <c:pt idx="150">
                  <c:v>8.2</c:v>
                </c:pt>
                <c:pt idx="151">
                  <c:v>11.6</c:v>
                </c:pt>
                <c:pt idx="152">
                  <c:v>10.7</c:v>
                </c:pt>
                <c:pt idx="153">
                  <c:v>11.1</c:v>
                </c:pt>
                <c:pt idx="154">
                  <c:v>7.9</c:v>
                </c:pt>
                <c:pt idx="155">
                  <c:v>5.9</c:v>
                </c:pt>
                <c:pt idx="156">
                  <c:v>5.1</c:v>
                </c:pt>
                <c:pt idx="157">
                  <c:v>10</c:v>
                </c:pt>
                <c:pt idx="158">
                  <c:v>8.4</c:v>
                </c:pt>
                <c:pt idx="159">
                  <c:v>11.1</c:v>
                </c:pt>
                <c:pt idx="160">
                  <c:v>9.1</c:v>
                </c:pt>
                <c:pt idx="161">
                  <c:v>8.4</c:v>
                </c:pt>
                <c:pt idx="162">
                  <c:v>10.6</c:v>
                </c:pt>
                <c:pt idx="163">
                  <c:v>8.9</c:v>
                </c:pt>
                <c:pt idx="164">
                  <c:v>7.2</c:v>
                </c:pt>
                <c:pt idx="165">
                  <c:v>7</c:v>
                </c:pt>
                <c:pt idx="166">
                  <c:v>9.5</c:v>
                </c:pt>
                <c:pt idx="167">
                  <c:v>9.4</c:v>
                </c:pt>
                <c:pt idx="168">
                  <c:v>10.1</c:v>
                </c:pt>
                <c:pt idx="169">
                  <c:v>11</c:v>
                </c:pt>
                <c:pt idx="170">
                  <c:v>7.9</c:v>
                </c:pt>
                <c:pt idx="171">
                  <c:v>6.5</c:v>
                </c:pt>
                <c:pt idx="172">
                  <c:v>10.4</c:v>
                </c:pt>
                <c:pt idx="173">
                  <c:v>10.4</c:v>
                </c:pt>
                <c:pt idx="174">
                  <c:v>8</c:v>
                </c:pt>
                <c:pt idx="175">
                  <c:v>10.6</c:v>
                </c:pt>
                <c:pt idx="176">
                  <c:v>7.7</c:v>
                </c:pt>
                <c:pt idx="177">
                  <c:v>10.6</c:v>
                </c:pt>
                <c:pt idx="178">
                  <c:v>15.2</c:v>
                </c:pt>
                <c:pt idx="179">
                  <c:v>15.1</c:v>
                </c:pt>
                <c:pt idx="180">
                  <c:v>11.2</c:v>
                </c:pt>
                <c:pt idx="181">
                  <c:v>12.7</c:v>
                </c:pt>
                <c:pt idx="182">
                  <c:v>7.6</c:v>
                </c:pt>
                <c:pt idx="183">
                  <c:v>11.6</c:v>
                </c:pt>
                <c:pt idx="184">
                  <c:v>12.6</c:v>
                </c:pt>
                <c:pt idx="185">
                  <c:v>15.4</c:v>
                </c:pt>
                <c:pt idx="186">
                  <c:v>11.4</c:v>
                </c:pt>
                <c:pt idx="187">
                  <c:v>15</c:v>
                </c:pt>
                <c:pt idx="188">
                  <c:v>9.6</c:v>
                </c:pt>
                <c:pt idx="189">
                  <c:v>12.9</c:v>
                </c:pt>
                <c:pt idx="190">
                  <c:v>12.1</c:v>
                </c:pt>
                <c:pt idx="191">
                  <c:v>12.5</c:v>
                </c:pt>
                <c:pt idx="192">
                  <c:v>6.9</c:v>
                </c:pt>
                <c:pt idx="193">
                  <c:v>6.5</c:v>
                </c:pt>
                <c:pt idx="194">
                  <c:v>12.2</c:v>
                </c:pt>
                <c:pt idx="195">
                  <c:v>10.9</c:v>
                </c:pt>
                <c:pt idx="196">
                  <c:v>8.4</c:v>
                </c:pt>
                <c:pt idx="197">
                  <c:v>8.4</c:v>
                </c:pt>
                <c:pt idx="198">
                  <c:v>12.5</c:v>
                </c:pt>
                <c:pt idx="199">
                  <c:v>15.2</c:v>
                </c:pt>
                <c:pt idx="200">
                  <c:v>11.1</c:v>
                </c:pt>
                <c:pt idx="201">
                  <c:v>12</c:v>
                </c:pt>
                <c:pt idx="202">
                  <c:v>6.2</c:v>
                </c:pt>
                <c:pt idx="203">
                  <c:v>11.2</c:v>
                </c:pt>
                <c:pt idx="204">
                  <c:v>11.5</c:v>
                </c:pt>
                <c:pt idx="205">
                  <c:v>11</c:v>
                </c:pt>
                <c:pt idx="206">
                  <c:v>12.3</c:v>
                </c:pt>
                <c:pt idx="207">
                  <c:v>13.6</c:v>
                </c:pt>
                <c:pt idx="208">
                  <c:v>14.3</c:v>
                </c:pt>
                <c:pt idx="209">
                  <c:v>6.2</c:v>
                </c:pt>
                <c:pt idx="210">
                  <c:v>7.9</c:v>
                </c:pt>
                <c:pt idx="211">
                  <c:v>6.7</c:v>
                </c:pt>
                <c:pt idx="212">
                  <c:v>7</c:v>
                </c:pt>
                <c:pt idx="213">
                  <c:v>12.3</c:v>
                </c:pt>
                <c:pt idx="214">
                  <c:v>11.4</c:v>
                </c:pt>
                <c:pt idx="215">
                  <c:v>8.4</c:v>
                </c:pt>
                <c:pt idx="216">
                  <c:v>11.9</c:v>
                </c:pt>
                <c:pt idx="217">
                  <c:v>10.2</c:v>
                </c:pt>
                <c:pt idx="218">
                  <c:v>11.3</c:v>
                </c:pt>
                <c:pt idx="219">
                  <c:v>8.2</c:v>
                </c:pt>
                <c:pt idx="220">
                  <c:v>9.9</c:v>
                </c:pt>
                <c:pt idx="221">
                  <c:v>8.8</c:v>
                </c:pt>
                <c:pt idx="222">
                  <c:v>7.5</c:v>
                </c:pt>
                <c:pt idx="223">
                  <c:v>11.7</c:v>
                </c:pt>
                <c:pt idx="224">
                  <c:v>11</c:v>
                </c:pt>
                <c:pt idx="225">
                  <c:v>13.3</c:v>
                </c:pt>
                <c:pt idx="226">
                  <c:v>12.1</c:v>
                </c:pt>
                <c:pt idx="227">
                  <c:v>13.6</c:v>
                </c:pt>
                <c:pt idx="228">
                  <c:v>11.4</c:v>
                </c:pt>
                <c:pt idx="229">
                  <c:v>14.9</c:v>
                </c:pt>
                <c:pt idx="230">
                  <c:v>14.6</c:v>
                </c:pt>
                <c:pt idx="231">
                  <c:v>12.8</c:v>
                </c:pt>
                <c:pt idx="232">
                  <c:v>11.5</c:v>
                </c:pt>
                <c:pt idx="233">
                  <c:v>10.8</c:v>
                </c:pt>
                <c:pt idx="234">
                  <c:v>8.1</c:v>
                </c:pt>
                <c:pt idx="235">
                  <c:v>9.1</c:v>
                </c:pt>
                <c:pt idx="236">
                  <c:v>10.5</c:v>
                </c:pt>
                <c:pt idx="237">
                  <c:v>13.6</c:v>
                </c:pt>
                <c:pt idx="238">
                  <c:v>11.9</c:v>
                </c:pt>
                <c:pt idx="239">
                  <c:v>8.4</c:v>
                </c:pt>
                <c:pt idx="240">
                  <c:v>7.9</c:v>
                </c:pt>
                <c:pt idx="241">
                  <c:v>10.4</c:v>
                </c:pt>
                <c:pt idx="242">
                  <c:v>8.3</c:v>
                </c:pt>
                <c:pt idx="243">
                  <c:v>0.8</c:v>
                </c:pt>
                <c:pt idx="244">
                  <c:v>10.4</c:v>
                </c:pt>
                <c:pt idx="245">
                  <c:v>10.6</c:v>
                </c:pt>
                <c:pt idx="246">
                  <c:v>5.9</c:v>
                </c:pt>
                <c:pt idx="247">
                  <c:v>9.3</c:v>
                </c:pt>
                <c:pt idx="248">
                  <c:v>2.4</c:v>
                </c:pt>
                <c:pt idx="249">
                  <c:v>2.9</c:v>
                </c:pt>
                <c:pt idx="250">
                  <c:v>8.4</c:v>
                </c:pt>
                <c:pt idx="251">
                  <c:v>6.5</c:v>
                </c:pt>
                <c:pt idx="252">
                  <c:v>3.9</c:v>
                </c:pt>
                <c:pt idx="253">
                  <c:v>12.8</c:v>
                </c:pt>
                <c:pt idx="254">
                  <c:v>7.7</c:v>
                </c:pt>
                <c:pt idx="255">
                  <c:v>0.9</c:v>
                </c:pt>
                <c:pt idx="256">
                  <c:v>-0.2</c:v>
                </c:pt>
                <c:pt idx="257">
                  <c:v>11.1</c:v>
                </c:pt>
                <c:pt idx="258">
                  <c:v>4.6</c:v>
                </c:pt>
                <c:pt idx="259">
                  <c:v>7.2</c:v>
                </c:pt>
                <c:pt idx="260">
                  <c:v>1.8</c:v>
                </c:pt>
                <c:pt idx="261">
                  <c:v>3.3</c:v>
                </c:pt>
                <c:pt idx="262">
                  <c:v>4</c:v>
                </c:pt>
                <c:pt idx="263">
                  <c:v>3</c:v>
                </c:pt>
                <c:pt idx="264">
                  <c:v>8.4</c:v>
                </c:pt>
                <c:pt idx="265">
                  <c:v>-1.6</c:v>
                </c:pt>
                <c:pt idx="266">
                  <c:v>0.9</c:v>
                </c:pt>
                <c:pt idx="267">
                  <c:v>6.7</c:v>
                </c:pt>
                <c:pt idx="268">
                  <c:v>6.6</c:v>
                </c:pt>
                <c:pt idx="269">
                  <c:v>8.1</c:v>
                </c:pt>
                <c:pt idx="270">
                  <c:v>2.9</c:v>
                </c:pt>
                <c:pt idx="271">
                  <c:v>3.8</c:v>
                </c:pt>
                <c:pt idx="272">
                  <c:v>1.7</c:v>
                </c:pt>
                <c:pt idx="273">
                  <c:v>3.3</c:v>
                </c:pt>
                <c:pt idx="274">
                  <c:v>6.7</c:v>
                </c:pt>
                <c:pt idx="275">
                  <c:v>5.3</c:v>
                </c:pt>
                <c:pt idx="276">
                  <c:v>4</c:v>
                </c:pt>
                <c:pt idx="277">
                  <c:v>-0.5</c:v>
                </c:pt>
                <c:pt idx="278">
                  <c:v>7.6</c:v>
                </c:pt>
                <c:pt idx="279">
                  <c:v>-0.4</c:v>
                </c:pt>
                <c:pt idx="280">
                  <c:v>-0.8</c:v>
                </c:pt>
                <c:pt idx="281">
                  <c:v>3</c:v>
                </c:pt>
                <c:pt idx="282">
                  <c:v>-1</c:v>
                </c:pt>
                <c:pt idx="283">
                  <c:v>1.3</c:v>
                </c:pt>
                <c:pt idx="284">
                  <c:v>4.6</c:v>
                </c:pt>
                <c:pt idx="285">
                  <c:v>6.5</c:v>
                </c:pt>
                <c:pt idx="286">
                  <c:v>-0.7</c:v>
                </c:pt>
                <c:pt idx="287">
                  <c:v>-3.5</c:v>
                </c:pt>
                <c:pt idx="288">
                  <c:v>-1.6</c:v>
                </c:pt>
                <c:pt idx="289">
                  <c:v>5.6</c:v>
                </c:pt>
                <c:pt idx="290">
                  <c:v>0.4</c:v>
                </c:pt>
                <c:pt idx="291">
                  <c:v>6.1</c:v>
                </c:pt>
                <c:pt idx="292">
                  <c:v>3.5</c:v>
                </c:pt>
                <c:pt idx="293">
                  <c:v>1</c:v>
                </c:pt>
                <c:pt idx="294">
                  <c:v>-0.2</c:v>
                </c:pt>
                <c:pt idx="295">
                  <c:v>6.6</c:v>
                </c:pt>
                <c:pt idx="296">
                  <c:v>11</c:v>
                </c:pt>
                <c:pt idx="297">
                  <c:v>11.5</c:v>
                </c:pt>
                <c:pt idx="298">
                  <c:v>8.2</c:v>
                </c:pt>
                <c:pt idx="299">
                  <c:v>-0.4</c:v>
                </c:pt>
                <c:pt idx="300">
                  <c:v>-3.8</c:v>
                </c:pt>
                <c:pt idx="301">
                  <c:v>-3.5</c:v>
                </c:pt>
                <c:pt idx="302">
                  <c:v>2.2</c:v>
                </c:pt>
                <c:pt idx="303">
                  <c:v>-2.2</c:v>
                </c:pt>
                <c:pt idx="304">
                  <c:v>5.5</c:v>
                </c:pt>
                <c:pt idx="305">
                  <c:v>0.6</c:v>
                </c:pt>
                <c:pt idx="306">
                  <c:v>-0.5</c:v>
                </c:pt>
                <c:pt idx="307">
                  <c:v>-3.9</c:v>
                </c:pt>
                <c:pt idx="308">
                  <c:v>-3.2</c:v>
                </c:pt>
                <c:pt idx="309">
                  <c:v>-4</c:v>
                </c:pt>
                <c:pt idx="310">
                  <c:v>-5.2</c:v>
                </c:pt>
                <c:pt idx="311">
                  <c:v>-0.1</c:v>
                </c:pt>
                <c:pt idx="312">
                  <c:v>5</c:v>
                </c:pt>
                <c:pt idx="313">
                  <c:v>5.5</c:v>
                </c:pt>
                <c:pt idx="314">
                  <c:v>5.5</c:v>
                </c:pt>
                <c:pt idx="315">
                  <c:v>-4.5</c:v>
                </c:pt>
                <c:pt idx="316">
                  <c:v>-1.7</c:v>
                </c:pt>
                <c:pt idx="317">
                  <c:v>6</c:v>
                </c:pt>
                <c:pt idx="318">
                  <c:v>8.2</c:v>
                </c:pt>
                <c:pt idx="319">
                  <c:v>1.5</c:v>
                </c:pt>
                <c:pt idx="320">
                  <c:v>3.5</c:v>
                </c:pt>
                <c:pt idx="321">
                  <c:v>3.5</c:v>
                </c:pt>
                <c:pt idx="322">
                  <c:v>-6.1</c:v>
                </c:pt>
                <c:pt idx="323">
                  <c:v>-0.1</c:v>
                </c:pt>
                <c:pt idx="324">
                  <c:v>6.2</c:v>
                </c:pt>
                <c:pt idx="325">
                  <c:v>4.7</c:v>
                </c:pt>
                <c:pt idx="326">
                  <c:v>-1.5</c:v>
                </c:pt>
                <c:pt idx="327">
                  <c:v>-1.6</c:v>
                </c:pt>
                <c:pt idx="328">
                  <c:v>-4.4</c:v>
                </c:pt>
                <c:pt idx="329">
                  <c:v>5.9</c:v>
                </c:pt>
                <c:pt idx="330">
                  <c:v>-0.9</c:v>
                </c:pt>
                <c:pt idx="331">
                  <c:v>4.1</c:v>
                </c:pt>
                <c:pt idx="332">
                  <c:v>1.9</c:v>
                </c:pt>
                <c:pt idx="333">
                  <c:v>-5.1</c:v>
                </c:pt>
                <c:pt idx="334">
                  <c:v>-7</c:v>
                </c:pt>
                <c:pt idx="335">
                  <c:v>-8</c:v>
                </c:pt>
                <c:pt idx="336">
                  <c:v>-8.5</c:v>
                </c:pt>
                <c:pt idx="337">
                  <c:v>-3</c:v>
                </c:pt>
                <c:pt idx="338">
                  <c:v>-3.8</c:v>
                </c:pt>
                <c:pt idx="339">
                  <c:v>-3.9</c:v>
                </c:pt>
                <c:pt idx="340">
                  <c:v>-8.6</c:v>
                </c:pt>
                <c:pt idx="341">
                  <c:v>0.1</c:v>
                </c:pt>
                <c:pt idx="342">
                  <c:v>-2.4</c:v>
                </c:pt>
                <c:pt idx="343">
                  <c:v>0</c:v>
                </c:pt>
                <c:pt idx="344">
                  <c:v>-1.9</c:v>
                </c:pt>
                <c:pt idx="345">
                  <c:v>-8.3</c:v>
                </c:pt>
                <c:pt idx="346">
                  <c:v>-6.5</c:v>
                </c:pt>
                <c:pt idx="347">
                  <c:v>-10</c:v>
                </c:pt>
                <c:pt idx="348">
                  <c:v>-4.4</c:v>
                </c:pt>
                <c:pt idx="349">
                  <c:v>3.1</c:v>
                </c:pt>
                <c:pt idx="350">
                  <c:v>-1.9</c:v>
                </c:pt>
                <c:pt idx="351">
                  <c:v>-2</c:v>
                </c:pt>
                <c:pt idx="352">
                  <c:v>0.1</c:v>
                </c:pt>
                <c:pt idx="353">
                  <c:v>0</c:v>
                </c:pt>
                <c:pt idx="354">
                  <c:v>3.3</c:v>
                </c:pt>
                <c:pt idx="355">
                  <c:v>3.8</c:v>
                </c:pt>
                <c:pt idx="356">
                  <c:v>-1.4</c:v>
                </c:pt>
                <c:pt idx="357">
                  <c:v>6</c:v>
                </c:pt>
                <c:pt idx="358">
                  <c:v>0.5</c:v>
                </c:pt>
                <c:pt idx="359">
                  <c:v>2.1</c:v>
                </c:pt>
                <c:pt idx="360">
                  <c:v>-1.7</c:v>
                </c:pt>
                <c:pt idx="361">
                  <c:v>3.6</c:v>
                </c:pt>
                <c:pt idx="362">
                  <c:v>-0.5</c:v>
                </c:pt>
                <c:pt idx="363">
                  <c:v>6.5</c:v>
                </c:pt>
                <c:pt idx="364">
                  <c:v>0.5</c:v>
                </c:pt>
                <c:pt idx="365">
                  <c:v>8</c:v>
                </c:pt>
              </c:numCache>
            </c:numRef>
          </c:val>
        </c:ser>
        <c:axId val="32733770"/>
        <c:axId val="26168475"/>
      </c:barChart>
      <c:catAx>
        <c:axId val="32733770"/>
        <c:scaling>
          <c:orientation val="minMax"/>
        </c:scaling>
        <c:axPos val="b"/>
        <c:delete val="0"/>
        <c:numFmt formatCode="General" sourceLinked="1"/>
        <c:majorTickMark val="out"/>
        <c:minorTickMark val="none"/>
        <c:tickLblPos val="nextTo"/>
        <c:crossAx val="26168475"/>
        <c:crosses val="autoZero"/>
        <c:auto val="1"/>
        <c:lblOffset val="100"/>
        <c:noMultiLvlLbl val="0"/>
      </c:catAx>
      <c:valAx>
        <c:axId val="26168475"/>
        <c:scaling>
          <c:orientation val="minMax"/>
        </c:scaling>
        <c:axPos val="l"/>
        <c:majorGridlines/>
        <c:delete val="0"/>
        <c:numFmt formatCode="General" sourceLinked="1"/>
        <c:majorTickMark val="out"/>
        <c:minorTickMark val="none"/>
        <c:tickLblPos val="nextTo"/>
        <c:crossAx val="327337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Data'!$M$9:$M$301</c:f>
              <c:numCache>
                <c:ptCount val="293"/>
                <c:pt idx="0">
                  <c:v>3</c:v>
                </c:pt>
                <c:pt idx="1">
                  <c:v>4.2</c:v>
                </c:pt>
                <c:pt idx="2">
                  <c:v>14.8</c:v>
                </c:pt>
                <c:pt idx="3">
                  <c:v>11.1</c:v>
                </c:pt>
                <c:pt idx="4">
                  <c:v>13.7</c:v>
                </c:pt>
                <c:pt idx="5">
                  <c:v>1.3</c:v>
                </c:pt>
                <c:pt idx="6">
                  <c:v>5.7</c:v>
                </c:pt>
                <c:pt idx="7">
                  <c:v>0.6</c:v>
                </c:pt>
                <c:pt idx="8">
                  <c:v>1.2</c:v>
                </c:pt>
                <c:pt idx="9">
                  <c:v>1.6</c:v>
                </c:pt>
                <c:pt idx="10">
                  <c:v>3.2</c:v>
                </c:pt>
                <c:pt idx="11">
                  <c:v>6.2</c:v>
                </c:pt>
                <c:pt idx="12">
                  <c:v>0.1</c:v>
                </c:pt>
                <c:pt idx="13">
                  <c:v>0.2</c:v>
                </c:pt>
                <c:pt idx="14">
                  <c:v>4.2</c:v>
                </c:pt>
                <c:pt idx="15">
                  <c:v>0.7</c:v>
                </c:pt>
                <c:pt idx="16">
                  <c:v>0.1</c:v>
                </c:pt>
                <c:pt idx="17">
                  <c:v>0.9</c:v>
                </c:pt>
                <c:pt idx="18">
                  <c:v>6.1</c:v>
                </c:pt>
                <c:pt idx="19">
                  <c:v>3.6</c:v>
                </c:pt>
                <c:pt idx="20">
                  <c:v>10</c:v>
                </c:pt>
                <c:pt idx="21">
                  <c:v>8.9</c:v>
                </c:pt>
                <c:pt idx="22">
                  <c:v>1.1</c:v>
                </c:pt>
                <c:pt idx="23">
                  <c:v>0.1</c:v>
                </c:pt>
                <c:pt idx="24">
                  <c:v>5.3</c:v>
                </c:pt>
                <c:pt idx="25">
                  <c:v>3.1</c:v>
                </c:pt>
                <c:pt idx="26">
                  <c:v>1.9</c:v>
                </c:pt>
                <c:pt idx="27">
                  <c:v>0.1</c:v>
                </c:pt>
                <c:pt idx="28">
                  <c:v>1.6</c:v>
                </c:pt>
                <c:pt idx="29">
                  <c:v>1.3</c:v>
                </c:pt>
                <c:pt idx="30">
                  <c:v>5.7</c:v>
                </c:pt>
                <c:pt idx="60">
                  <c:v>0.1</c:v>
                </c:pt>
                <c:pt idx="61">
                  <c:v>3.2</c:v>
                </c:pt>
                <c:pt idx="62">
                  <c:v>5.6</c:v>
                </c:pt>
                <c:pt idx="63">
                  <c:v>3.6</c:v>
                </c:pt>
                <c:pt idx="64">
                  <c:v>2.9</c:v>
                </c:pt>
                <c:pt idx="65">
                  <c:v>1.2</c:v>
                </c:pt>
                <c:pt idx="66">
                  <c:v>7</c:v>
                </c:pt>
                <c:pt idx="67">
                  <c:v>1.2</c:v>
                </c:pt>
                <c:pt idx="68">
                  <c:v>3.7</c:v>
                </c:pt>
                <c:pt idx="69">
                  <c:v>1.8</c:v>
                </c:pt>
                <c:pt idx="70">
                  <c:v>0.2</c:v>
                </c:pt>
                <c:pt idx="71">
                  <c:v>0.1</c:v>
                </c:pt>
                <c:pt idx="72">
                  <c:v>0.1</c:v>
                </c:pt>
                <c:pt idx="73">
                  <c:v>0.7</c:v>
                </c:pt>
                <c:pt idx="74">
                  <c:v>0.1</c:v>
                </c:pt>
                <c:pt idx="75">
                  <c:v>1.7</c:v>
                </c:pt>
                <c:pt idx="76">
                  <c:v>1.1</c:v>
                </c:pt>
                <c:pt idx="77">
                  <c:v>0.8</c:v>
                </c:pt>
                <c:pt idx="78">
                  <c:v>2</c:v>
                </c:pt>
                <c:pt idx="79">
                  <c:v>1.4</c:v>
                </c:pt>
                <c:pt idx="80">
                  <c:v>0.9</c:v>
                </c:pt>
                <c:pt idx="81">
                  <c:v>6.3</c:v>
                </c:pt>
                <c:pt idx="82">
                  <c:v>2.8</c:v>
                </c:pt>
                <c:pt idx="83">
                  <c:v>1.7</c:v>
                </c:pt>
                <c:pt idx="84">
                  <c:v>2.2</c:v>
                </c:pt>
                <c:pt idx="85">
                  <c:v>2</c:v>
                </c:pt>
                <c:pt idx="86">
                  <c:v>0.2</c:v>
                </c:pt>
                <c:pt idx="87">
                  <c:v>0.1</c:v>
                </c:pt>
                <c:pt idx="88">
                  <c:v>0.7</c:v>
                </c:pt>
                <c:pt idx="89">
                  <c:v>1.7</c:v>
                </c:pt>
                <c:pt idx="90">
                  <c:v>1.8</c:v>
                </c:pt>
                <c:pt idx="91">
                  <c:v>0.2</c:v>
                </c:pt>
                <c:pt idx="92">
                  <c:v>0.1</c:v>
                </c:pt>
                <c:pt idx="93">
                  <c:v>0.7</c:v>
                </c:pt>
                <c:pt idx="94">
                  <c:v>5</c:v>
                </c:pt>
                <c:pt idx="95">
                  <c:v>2.5</c:v>
                </c:pt>
                <c:pt idx="96">
                  <c:v>0.5</c:v>
                </c:pt>
                <c:pt idx="97">
                  <c:v>1.1</c:v>
                </c:pt>
                <c:pt idx="98">
                  <c:v>2</c:v>
                </c:pt>
                <c:pt idx="99">
                  <c:v>2.7</c:v>
                </c:pt>
                <c:pt idx="100">
                  <c:v>5</c:v>
                </c:pt>
                <c:pt idx="101">
                  <c:v>0.4</c:v>
                </c:pt>
                <c:pt idx="102">
                  <c:v>0.1</c:v>
                </c:pt>
                <c:pt idx="103">
                  <c:v>1.1</c:v>
                </c:pt>
                <c:pt idx="104">
                  <c:v>0.9</c:v>
                </c:pt>
                <c:pt idx="105">
                  <c:v>0.3</c:v>
                </c:pt>
                <c:pt idx="106">
                  <c:v>1.4</c:v>
                </c:pt>
                <c:pt idx="107">
                  <c:v>8.3</c:v>
                </c:pt>
                <c:pt idx="108">
                  <c:v>7.5</c:v>
                </c:pt>
                <c:pt idx="109">
                  <c:v>0.1</c:v>
                </c:pt>
                <c:pt idx="110">
                  <c:v>1.1</c:v>
                </c:pt>
                <c:pt idx="111">
                  <c:v>1.6</c:v>
                </c:pt>
                <c:pt idx="112">
                  <c:v>0.8</c:v>
                </c:pt>
                <c:pt idx="113">
                  <c:v>3.7</c:v>
                </c:pt>
                <c:pt idx="114">
                  <c:v>0.1</c:v>
                </c:pt>
                <c:pt idx="115">
                  <c:v>11.7</c:v>
                </c:pt>
                <c:pt idx="116">
                  <c:v>4.7</c:v>
                </c:pt>
                <c:pt idx="117">
                  <c:v>3.7</c:v>
                </c:pt>
                <c:pt idx="118">
                  <c:v>4</c:v>
                </c:pt>
                <c:pt idx="119">
                  <c:v>8.6</c:v>
                </c:pt>
                <c:pt idx="120">
                  <c:v>13.6</c:v>
                </c:pt>
                <c:pt idx="121">
                  <c:v>5.1</c:v>
                </c:pt>
                <c:pt idx="122">
                  <c:v>0.4</c:v>
                </c:pt>
                <c:pt idx="123">
                  <c:v>0.8</c:v>
                </c:pt>
                <c:pt idx="124">
                  <c:v>0.1</c:v>
                </c:pt>
                <c:pt idx="125">
                  <c:v>1.3</c:v>
                </c:pt>
                <c:pt idx="126">
                  <c:v>1.1</c:v>
                </c:pt>
                <c:pt idx="127">
                  <c:v>6.8</c:v>
                </c:pt>
                <c:pt idx="128">
                  <c:v>3.2</c:v>
                </c:pt>
                <c:pt idx="129">
                  <c:v>2.5</c:v>
                </c:pt>
                <c:pt idx="130">
                  <c:v>6.8</c:v>
                </c:pt>
                <c:pt idx="131">
                  <c:v>7.2</c:v>
                </c:pt>
                <c:pt idx="132">
                  <c:v>2.1</c:v>
                </c:pt>
                <c:pt idx="133">
                  <c:v>5.3</c:v>
                </c:pt>
                <c:pt idx="134">
                  <c:v>5.3</c:v>
                </c:pt>
                <c:pt idx="135">
                  <c:v>2</c:v>
                </c:pt>
                <c:pt idx="136">
                  <c:v>2.2</c:v>
                </c:pt>
                <c:pt idx="137">
                  <c:v>2.6</c:v>
                </c:pt>
                <c:pt idx="138">
                  <c:v>1.1</c:v>
                </c:pt>
                <c:pt idx="139">
                  <c:v>0.2</c:v>
                </c:pt>
                <c:pt idx="140">
                  <c:v>0.1</c:v>
                </c:pt>
                <c:pt idx="141">
                  <c:v>0.1</c:v>
                </c:pt>
                <c:pt idx="142">
                  <c:v>1.1</c:v>
                </c:pt>
                <c:pt idx="143">
                  <c:v>0.2</c:v>
                </c:pt>
                <c:pt idx="144">
                  <c:v>0.7</c:v>
                </c:pt>
                <c:pt idx="145">
                  <c:v>3.6</c:v>
                </c:pt>
                <c:pt idx="146">
                  <c:v>4.4</c:v>
                </c:pt>
                <c:pt idx="147">
                  <c:v>3.3</c:v>
                </c:pt>
                <c:pt idx="148">
                  <c:v>0.6</c:v>
                </c:pt>
                <c:pt idx="149">
                  <c:v>0.6</c:v>
                </c:pt>
                <c:pt idx="150">
                  <c:v>1.1</c:v>
                </c:pt>
                <c:pt idx="151">
                  <c:v>3.7</c:v>
                </c:pt>
                <c:pt idx="152">
                  <c:v>1.5</c:v>
                </c:pt>
                <c:pt idx="153">
                  <c:v>4</c:v>
                </c:pt>
                <c:pt idx="154">
                  <c:v>4.9</c:v>
                </c:pt>
                <c:pt idx="155">
                  <c:v>0.4</c:v>
                </c:pt>
                <c:pt idx="156">
                  <c:v>6.4</c:v>
                </c:pt>
                <c:pt idx="157">
                  <c:v>2.3</c:v>
                </c:pt>
                <c:pt idx="158">
                  <c:v>7.5</c:v>
                </c:pt>
                <c:pt idx="159">
                  <c:v>10.2</c:v>
                </c:pt>
                <c:pt idx="160">
                  <c:v>7.8</c:v>
                </c:pt>
                <c:pt idx="161">
                  <c:v>0.2</c:v>
                </c:pt>
                <c:pt idx="162">
                  <c:v>0.1</c:v>
                </c:pt>
                <c:pt idx="163">
                  <c:v>0</c:v>
                </c:pt>
                <c:pt idx="164">
                  <c:v>0.9</c:v>
                </c:pt>
                <c:pt idx="165">
                  <c:v>8.2</c:v>
                </c:pt>
                <c:pt idx="166">
                  <c:v>6.6</c:v>
                </c:pt>
                <c:pt idx="167">
                  <c:v>6.9</c:v>
                </c:pt>
                <c:pt idx="168">
                  <c:v>3.5</c:v>
                </c:pt>
                <c:pt idx="169">
                  <c:v>0.7</c:v>
                </c:pt>
                <c:pt idx="170">
                  <c:v>1.6</c:v>
                </c:pt>
                <c:pt idx="171">
                  <c:v>1.8</c:v>
                </c:pt>
                <c:pt idx="172">
                  <c:v>2.4</c:v>
                </c:pt>
                <c:pt idx="173">
                  <c:v>4.4</c:v>
                </c:pt>
                <c:pt idx="174">
                  <c:v>4</c:v>
                </c:pt>
                <c:pt idx="175">
                  <c:v>2.7</c:v>
                </c:pt>
                <c:pt idx="176">
                  <c:v>0.8</c:v>
                </c:pt>
                <c:pt idx="177">
                  <c:v>0.7</c:v>
                </c:pt>
                <c:pt idx="178">
                  <c:v>1.3</c:v>
                </c:pt>
                <c:pt idx="179">
                  <c:v>1.8</c:v>
                </c:pt>
                <c:pt idx="180">
                  <c:v>3.8</c:v>
                </c:pt>
                <c:pt idx="181">
                  <c:v>2.3</c:v>
                </c:pt>
                <c:pt idx="182">
                  <c:v>2.6</c:v>
                </c:pt>
                <c:pt idx="183">
                  <c:v>2.9</c:v>
                </c:pt>
                <c:pt idx="184">
                  <c:v>1.8</c:v>
                </c:pt>
                <c:pt idx="185">
                  <c:v>2.1</c:v>
                </c:pt>
                <c:pt idx="186">
                  <c:v>0.2</c:v>
                </c:pt>
                <c:pt idx="187">
                  <c:v>1</c:v>
                </c:pt>
                <c:pt idx="188">
                  <c:v>1.7</c:v>
                </c:pt>
                <c:pt idx="189">
                  <c:v>0.4</c:v>
                </c:pt>
                <c:pt idx="190">
                  <c:v>0.6</c:v>
                </c:pt>
                <c:pt idx="191">
                  <c:v>1.2</c:v>
                </c:pt>
                <c:pt idx="192">
                  <c:v>1.9</c:v>
                </c:pt>
                <c:pt idx="193">
                  <c:v>1.7</c:v>
                </c:pt>
                <c:pt idx="194">
                  <c:v>0.3</c:v>
                </c:pt>
                <c:pt idx="195">
                  <c:v>0.5</c:v>
                </c:pt>
                <c:pt idx="196">
                  <c:v>2.4</c:v>
                </c:pt>
                <c:pt idx="197">
                  <c:v>1.6</c:v>
                </c:pt>
                <c:pt idx="198">
                  <c:v>3</c:v>
                </c:pt>
                <c:pt idx="199">
                  <c:v>2.5</c:v>
                </c:pt>
                <c:pt idx="200">
                  <c:v>1.4</c:v>
                </c:pt>
                <c:pt idx="201">
                  <c:v>0.1</c:v>
                </c:pt>
                <c:pt idx="202">
                  <c:v>1.5</c:v>
                </c:pt>
                <c:pt idx="203">
                  <c:v>1.5</c:v>
                </c:pt>
                <c:pt idx="204">
                  <c:v>1.9</c:v>
                </c:pt>
                <c:pt idx="205">
                  <c:v>0.4</c:v>
                </c:pt>
                <c:pt idx="206">
                  <c:v>0.2</c:v>
                </c:pt>
                <c:pt idx="207">
                  <c:v>1.4</c:v>
                </c:pt>
                <c:pt idx="208">
                  <c:v>0.7</c:v>
                </c:pt>
                <c:pt idx="209">
                  <c:v>2.1</c:v>
                </c:pt>
                <c:pt idx="210">
                  <c:v>1.2</c:v>
                </c:pt>
                <c:pt idx="211">
                  <c:v>1.3</c:v>
                </c:pt>
                <c:pt idx="212">
                  <c:v>1</c:v>
                </c:pt>
                <c:pt idx="213">
                  <c:v>2</c:v>
                </c:pt>
                <c:pt idx="214">
                  <c:v>1</c:v>
                </c:pt>
                <c:pt idx="215">
                  <c:v>1.1</c:v>
                </c:pt>
                <c:pt idx="216">
                  <c:v>1.6</c:v>
                </c:pt>
                <c:pt idx="217">
                  <c:v>0.2</c:v>
                </c:pt>
                <c:pt idx="218">
                  <c:v>0.1</c:v>
                </c:pt>
                <c:pt idx="219">
                  <c:v>0.9</c:v>
                </c:pt>
                <c:pt idx="220">
                  <c:v>0.3</c:v>
                </c:pt>
                <c:pt idx="221">
                  <c:v>0.2</c:v>
                </c:pt>
                <c:pt idx="222">
                  <c:v>0.5</c:v>
                </c:pt>
                <c:pt idx="223">
                  <c:v>2.7</c:v>
                </c:pt>
                <c:pt idx="224">
                  <c:v>1.3</c:v>
                </c:pt>
                <c:pt idx="225">
                  <c:v>2.5</c:v>
                </c:pt>
                <c:pt idx="226">
                  <c:v>1.4</c:v>
                </c:pt>
                <c:pt idx="227">
                  <c:v>3.4</c:v>
                </c:pt>
                <c:pt idx="228">
                  <c:v>2.9</c:v>
                </c:pt>
                <c:pt idx="229">
                  <c:v>3.3</c:v>
                </c:pt>
                <c:pt idx="230">
                  <c:v>0.7</c:v>
                </c:pt>
                <c:pt idx="231">
                  <c:v>0.2</c:v>
                </c:pt>
                <c:pt idx="232">
                  <c:v>0.6</c:v>
                </c:pt>
                <c:pt idx="233">
                  <c:v>0.1</c:v>
                </c:pt>
                <c:pt idx="234">
                  <c:v>0.8</c:v>
                </c:pt>
                <c:pt idx="235">
                  <c:v>0.3</c:v>
                </c:pt>
                <c:pt idx="236">
                  <c:v>0.9</c:v>
                </c:pt>
                <c:pt idx="237">
                  <c:v>1.6</c:v>
                </c:pt>
                <c:pt idx="238">
                  <c:v>1</c:v>
                </c:pt>
                <c:pt idx="239">
                  <c:v>3.3</c:v>
                </c:pt>
                <c:pt idx="240">
                  <c:v>1.5</c:v>
                </c:pt>
                <c:pt idx="241">
                  <c:v>3.2</c:v>
                </c:pt>
                <c:pt idx="242">
                  <c:v>0.6</c:v>
                </c:pt>
                <c:pt idx="243">
                  <c:v>0.4</c:v>
                </c:pt>
                <c:pt idx="244">
                  <c:v>1.3</c:v>
                </c:pt>
                <c:pt idx="245">
                  <c:v>0.1</c:v>
                </c:pt>
                <c:pt idx="246">
                  <c:v>0.3</c:v>
                </c:pt>
                <c:pt idx="247">
                  <c:v>0.7</c:v>
                </c:pt>
                <c:pt idx="248">
                  <c:v>0.3</c:v>
                </c:pt>
                <c:pt idx="249">
                  <c:v>1.7</c:v>
                </c:pt>
                <c:pt idx="250">
                  <c:v>0.8</c:v>
                </c:pt>
                <c:pt idx="251">
                  <c:v>0.9</c:v>
                </c:pt>
                <c:pt idx="252">
                  <c:v>3.2</c:v>
                </c:pt>
                <c:pt idx="253">
                  <c:v>5.3</c:v>
                </c:pt>
                <c:pt idx="254">
                  <c:v>6.2</c:v>
                </c:pt>
                <c:pt idx="255">
                  <c:v>4.3</c:v>
                </c:pt>
                <c:pt idx="256">
                  <c:v>5.2</c:v>
                </c:pt>
                <c:pt idx="257">
                  <c:v>10.2</c:v>
                </c:pt>
                <c:pt idx="258">
                  <c:v>5.4</c:v>
                </c:pt>
                <c:pt idx="259">
                  <c:v>6.2</c:v>
                </c:pt>
                <c:pt idx="260">
                  <c:v>5.6</c:v>
                </c:pt>
                <c:pt idx="261">
                  <c:v>6.2</c:v>
                </c:pt>
                <c:pt idx="262">
                  <c:v>5.3</c:v>
                </c:pt>
                <c:pt idx="263">
                  <c:v>4.2</c:v>
                </c:pt>
                <c:pt idx="264">
                  <c:v>1.1</c:v>
                </c:pt>
                <c:pt idx="265">
                  <c:v>1.3</c:v>
                </c:pt>
                <c:pt idx="266">
                  <c:v>5.7</c:v>
                </c:pt>
                <c:pt idx="267">
                  <c:v>7.2</c:v>
                </c:pt>
                <c:pt idx="268">
                  <c:v>6.5</c:v>
                </c:pt>
                <c:pt idx="269">
                  <c:v>4.2</c:v>
                </c:pt>
                <c:pt idx="270">
                  <c:v>2.6</c:v>
                </c:pt>
                <c:pt idx="271">
                  <c:v>5.6</c:v>
                </c:pt>
                <c:pt idx="272">
                  <c:v>5.3</c:v>
                </c:pt>
                <c:pt idx="273">
                  <c:v>5.7</c:v>
                </c:pt>
              </c:numCache>
            </c:numRef>
          </c:val>
        </c:ser>
        <c:axId val="34189684"/>
        <c:axId val="39271701"/>
      </c:barChart>
      <c:catAx>
        <c:axId val="34189684"/>
        <c:scaling>
          <c:orientation val="minMax"/>
        </c:scaling>
        <c:axPos val="b"/>
        <c:delete val="0"/>
        <c:numFmt formatCode="General" sourceLinked="1"/>
        <c:majorTickMark val="out"/>
        <c:minorTickMark val="none"/>
        <c:tickLblPos val="nextTo"/>
        <c:crossAx val="39271701"/>
        <c:crosses val="autoZero"/>
        <c:auto val="1"/>
        <c:lblOffset val="100"/>
        <c:noMultiLvlLbl val="0"/>
      </c:catAx>
      <c:valAx>
        <c:axId val="39271701"/>
        <c:scaling>
          <c:orientation val="minMax"/>
        </c:scaling>
        <c:axPos val="l"/>
        <c:majorGridlines/>
        <c:delete val="0"/>
        <c:numFmt formatCode="General" sourceLinked="1"/>
        <c:majorTickMark val="out"/>
        <c:minorTickMark val="none"/>
        <c:tickLblPos val="nextTo"/>
        <c:crossAx val="341896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Data'!$N$9:$N$374</c:f>
              <c:numCache>
                <c:ptCount val="366"/>
                <c:pt idx="0">
                  <c:v>24.4</c:v>
                </c:pt>
                <c:pt idx="1">
                  <c:v>24.4</c:v>
                </c:pt>
                <c:pt idx="2">
                  <c:v>48.3</c:v>
                </c:pt>
                <c:pt idx="3">
                  <c:v>46</c:v>
                </c:pt>
                <c:pt idx="4">
                  <c:v>48.6</c:v>
                </c:pt>
                <c:pt idx="5">
                  <c:v>25.7</c:v>
                </c:pt>
                <c:pt idx="6">
                  <c:v>38.8</c:v>
                </c:pt>
                <c:pt idx="7">
                  <c:v>23.3</c:v>
                </c:pt>
                <c:pt idx="8">
                  <c:v>19.4</c:v>
                </c:pt>
                <c:pt idx="9">
                  <c:v>19.4</c:v>
                </c:pt>
                <c:pt idx="10">
                  <c:v>27.3</c:v>
                </c:pt>
                <c:pt idx="11">
                  <c:v>30.8</c:v>
                </c:pt>
                <c:pt idx="12">
                  <c:v>10.1</c:v>
                </c:pt>
                <c:pt idx="13">
                  <c:v>10.3</c:v>
                </c:pt>
                <c:pt idx="14">
                  <c:v>19.4</c:v>
                </c:pt>
                <c:pt idx="15">
                  <c:v>14.6</c:v>
                </c:pt>
                <c:pt idx="16">
                  <c:v>11.1</c:v>
                </c:pt>
                <c:pt idx="17">
                  <c:v>15.4</c:v>
                </c:pt>
                <c:pt idx="18">
                  <c:v>34.8</c:v>
                </c:pt>
                <c:pt idx="19">
                  <c:v>26.5</c:v>
                </c:pt>
                <c:pt idx="20">
                  <c:v>53.4</c:v>
                </c:pt>
                <c:pt idx="21">
                  <c:v>46</c:v>
                </c:pt>
                <c:pt idx="22">
                  <c:v>23.3</c:v>
                </c:pt>
                <c:pt idx="23">
                  <c:v>14.2</c:v>
                </c:pt>
                <c:pt idx="24">
                  <c:v>30.1</c:v>
                </c:pt>
                <c:pt idx="25">
                  <c:v>24.1</c:v>
                </c:pt>
                <c:pt idx="26">
                  <c:v>25.7</c:v>
                </c:pt>
                <c:pt idx="27">
                  <c:v>7.9</c:v>
                </c:pt>
                <c:pt idx="28">
                  <c:v>16.2</c:v>
                </c:pt>
                <c:pt idx="29">
                  <c:v>14.6</c:v>
                </c:pt>
                <c:pt idx="30">
                  <c:v>21.8</c:v>
                </c:pt>
                <c:pt idx="31">
                  <c:v>27.3</c:v>
                </c:pt>
                <c:pt idx="32">
                  <c:v>14.6</c:v>
                </c:pt>
                <c:pt idx="33">
                  <c:v>6.3</c:v>
                </c:pt>
                <c:pt idx="34">
                  <c:v>23.3</c:v>
                </c:pt>
                <c:pt idx="35">
                  <c:v>11.9</c:v>
                </c:pt>
                <c:pt idx="36">
                  <c:v>5.5</c:v>
                </c:pt>
                <c:pt idx="37">
                  <c:v>22.5</c:v>
                </c:pt>
                <c:pt idx="38">
                  <c:v>18.6</c:v>
                </c:pt>
                <c:pt idx="39">
                  <c:v>17.8</c:v>
                </c:pt>
                <c:pt idx="40">
                  <c:v>19.4</c:v>
                </c:pt>
                <c:pt idx="41">
                  <c:v>14.2</c:v>
                </c:pt>
                <c:pt idx="42">
                  <c:v>8.8</c:v>
                </c:pt>
                <c:pt idx="43">
                  <c:v>27.3</c:v>
                </c:pt>
                <c:pt idx="44">
                  <c:v>34</c:v>
                </c:pt>
                <c:pt idx="45">
                  <c:v>27.3</c:v>
                </c:pt>
                <c:pt idx="46">
                  <c:v>19.4</c:v>
                </c:pt>
                <c:pt idx="47">
                  <c:v>24</c:v>
                </c:pt>
                <c:pt idx="48">
                  <c:v>30.1</c:v>
                </c:pt>
                <c:pt idx="49">
                  <c:v>28.1</c:v>
                </c:pt>
                <c:pt idx="50">
                  <c:v>26.5</c:v>
                </c:pt>
                <c:pt idx="51">
                  <c:v>21.8</c:v>
                </c:pt>
                <c:pt idx="52">
                  <c:v>28.9</c:v>
                </c:pt>
                <c:pt idx="53">
                  <c:v>26.5</c:v>
                </c:pt>
                <c:pt idx="54">
                  <c:v>29.7</c:v>
                </c:pt>
                <c:pt idx="55">
                  <c:v>27.3</c:v>
                </c:pt>
                <c:pt idx="56">
                  <c:v>11.1</c:v>
                </c:pt>
                <c:pt idx="57">
                  <c:v>19.4</c:v>
                </c:pt>
                <c:pt idx="58">
                  <c:v>14.6</c:v>
                </c:pt>
                <c:pt idx="59">
                  <c:v>11.9</c:v>
                </c:pt>
                <c:pt idx="60">
                  <c:v>7.1</c:v>
                </c:pt>
                <c:pt idx="61">
                  <c:v>19.4</c:v>
                </c:pt>
                <c:pt idx="62">
                  <c:v>29.7</c:v>
                </c:pt>
                <c:pt idx="63">
                  <c:v>34.8</c:v>
                </c:pt>
                <c:pt idx="64">
                  <c:v>29.7</c:v>
                </c:pt>
                <c:pt idx="65">
                  <c:v>18.6</c:v>
                </c:pt>
                <c:pt idx="66">
                  <c:v>34.8</c:v>
                </c:pt>
                <c:pt idx="67">
                  <c:v>21.8</c:v>
                </c:pt>
                <c:pt idx="68">
                  <c:v>24.9</c:v>
                </c:pt>
                <c:pt idx="69">
                  <c:v>23.3</c:v>
                </c:pt>
                <c:pt idx="70">
                  <c:v>17</c:v>
                </c:pt>
                <c:pt idx="71">
                  <c:v>15.4</c:v>
                </c:pt>
                <c:pt idx="72">
                  <c:v>5.5</c:v>
                </c:pt>
                <c:pt idx="73">
                  <c:v>14.2</c:v>
                </c:pt>
                <c:pt idx="74">
                  <c:v>14.6</c:v>
                </c:pt>
                <c:pt idx="75">
                  <c:v>19.4</c:v>
                </c:pt>
                <c:pt idx="76">
                  <c:v>17</c:v>
                </c:pt>
                <c:pt idx="77">
                  <c:v>23.3</c:v>
                </c:pt>
                <c:pt idx="78">
                  <c:v>21.8</c:v>
                </c:pt>
                <c:pt idx="79">
                  <c:v>20.2</c:v>
                </c:pt>
                <c:pt idx="80">
                  <c:v>16.2</c:v>
                </c:pt>
                <c:pt idx="81">
                  <c:v>23.3</c:v>
                </c:pt>
                <c:pt idx="82">
                  <c:v>17.8</c:v>
                </c:pt>
                <c:pt idx="83">
                  <c:v>13.4</c:v>
                </c:pt>
                <c:pt idx="84">
                  <c:v>17.8</c:v>
                </c:pt>
                <c:pt idx="85">
                  <c:v>15.4</c:v>
                </c:pt>
                <c:pt idx="86">
                  <c:v>10.3</c:v>
                </c:pt>
                <c:pt idx="87">
                  <c:v>14.2</c:v>
                </c:pt>
                <c:pt idx="88">
                  <c:v>25.7</c:v>
                </c:pt>
                <c:pt idx="89">
                  <c:v>19.4</c:v>
                </c:pt>
                <c:pt idx="90">
                  <c:v>21.7</c:v>
                </c:pt>
                <c:pt idx="91">
                  <c:v>14.6</c:v>
                </c:pt>
                <c:pt idx="92">
                  <c:v>14.2</c:v>
                </c:pt>
                <c:pt idx="93">
                  <c:v>27.3</c:v>
                </c:pt>
                <c:pt idx="94">
                  <c:v>30.8</c:v>
                </c:pt>
                <c:pt idx="95">
                  <c:v>18.6</c:v>
                </c:pt>
                <c:pt idx="96">
                  <c:v>15.4</c:v>
                </c:pt>
                <c:pt idx="97">
                  <c:v>13.4</c:v>
                </c:pt>
                <c:pt idx="98">
                  <c:v>26.5</c:v>
                </c:pt>
                <c:pt idx="99">
                  <c:v>28.9</c:v>
                </c:pt>
                <c:pt idx="100">
                  <c:v>25.7</c:v>
                </c:pt>
                <c:pt idx="101">
                  <c:v>20.2</c:v>
                </c:pt>
                <c:pt idx="102">
                  <c:v>11.9</c:v>
                </c:pt>
                <c:pt idx="103">
                  <c:v>15.4</c:v>
                </c:pt>
                <c:pt idx="104">
                  <c:v>14.2</c:v>
                </c:pt>
                <c:pt idx="105">
                  <c:v>17.8</c:v>
                </c:pt>
                <c:pt idx="106">
                  <c:v>19.4</c:v>
                </c:pt>
                <c:pt idx="107">
                  <c:v>34</c:v>
                </c:pt>
                <c:pt idx="108">
                  <c:v>32.4</c:v>
                </c:pt>
                <c:pt idx="109">
                  <c:v>17</c:v>
                </c:pt>
                <c:pt idx="110">
                  <c:v>21.8</c:v>
                </c:pt>
                <c:pt idx="111">
                  <c:v>28.1</c:v>
                </c:pt>
                <c:pt idx="112">
                  <c:v>24.8</c:v>
                </c:pt>
                <c:pt idx="113">
                  <c:v>25.7</c:v>
                </c:pt>
                <c:pt idx="114">
                  <c:v>14.2</c:v>
                </c:pt>
                <c:pt idx="115">
                  <c:v>41.3</c:v>
                </c:pt>
                <c:pt idx="116">
                  <c:v>23.3</c:v>
                </c:pt>
                <c:pt idx="117">
                  <c:v>21.8</c:v>
                </c:pt>
                <c:pt idx="118">
                  <c:v>29.7</c:v>
                </c:pt>
                <c:pt idx="119">
                  <c:v>40.3</c:v>
                </c:pt>
                <c:pt idx="120">
                  <c:v>34</c:v>
                </c:pt>
                <c:pt idx="121">
                  <c:v>19.4</c:v>
                </c:pt>
                <c:pt idx="122">
                  <c:v>18.2</c:v>
                </c:pt>
                <c:pt idx="123">
                  <c:v>13.4</c:v>
                </c:pt>
                <c:pt idx="124">
                  <c:v>9.5</c:v>
                </c:pt>
                <c:pt idx="125">
                  <c:v>19.4</c:v>
                </c:pt>
                <c:pt idx="126">
                  <c:v>14.2</c:v>
                </c:pt>
                <c:pt idx="127">
                  <c:v>20.2</c:v>
                </c:pt>
                <c:pt idx="128">
                  <c:v>18.6</c:v>
                </c:pt>
                <c:pt idx="129">
                  <c:v>13.4</c:v>
                </c:pt>
                <c:pt idx="130">
                  <c:v>19.4</c:v>
                </c:pt>
                <c:pt idx="131">
                  <c:v>26.5</c:v>
                </c:pt>
                <c:pt idx="132">
                  <c:v>15.4</c:v>
                </c:pt>
                <c:pt idx="133">
                  <c:v>22.5</c:v>
                </c:pt>
                <c:pt idx="134">
                  <c:v>20.2</c:v>
                </c:pt>
                <c:pt idx="135">
                  <c:v>17.8</c:v>
                </c:pt>
                <c:pt idx="136">
                  <c:v>14.6</c:v>
                </c:pt>
                <c:pt idx="137">
                  <c:v>15.4</c:v>
                </c:pt>
                <c:pt idx="138">
                  <c:v>14.6</c:v>
                </c:pt>
                <c:pt idx="139">
                  <c:v>10.3</c:v>
                </c:pt>
                <c:pt idx="140">
                  <c:v>8.7</c:v>
                </c:pt>
                <c:pt idx="141">
                  <c:v>11.1</c:v>
                </c:pt>
                <c:pt idx="142">
                  <c:v>13.5</c:v>
                </c:pt>
                <c:pt idx="143">
                  <c:v>11.1</c:v>
                </c:pt>
                <c:pt idx="144">
                  <c:v>11.9</c:v>
                </c:pt>
                <c:pt idx="145">
                  <c:v>23.3</c:v>
                </c:pt>
                <c:pt idx="146">
                  <c:v>25.7</c:v>
                </c:pt>
                <c:pt idx="147">
                  <c:v>19.4</c:v>
                </c:pt>
                <c:pt idx="148">
                  <c:v>9.5</c:v>
                </c:pt>
                <c:pt idx="149">
                  <c:v>9.5</c:v>
                </c:pt>
                <c:pt idx="150">
                  <c:v>13.4</c:v>
                </c:pt>
                <c:pt idx="151">
                  <c:v>17.8</c:v>
                </c:pt>
                <c:pt idx="152">
                  <c:v>13.4</c:v>
                </c:pt>
                <c:pt idx="153">
                  <c:v>17.8</c:v>
                </c:pt>
                <c:pt idx="154">
                  <c:v>29.7</c:v>
                </c:pt>
                <c:pt idx="155">
                  <c:v>11.1</c:v>
                </c:pt>
                <c:pt idx="156">
                  <c:v>17.8</c:v>
                </c:pt>
                <c:pt idx="157">
                  <c:v>15.4</c:v>
                </c:pt>
                <c:pt idx="158">
                  <c:v>28.1</c:v>
                </c:pt>
                <c:pt idx="159">
                  <c:v>29.7</c:v>
                </c:pt>
                <c:pt idx="160">
                  <c:v>26.5</c:v>
                </c:pt>
                <c:pt idx="161">
                  <c:v>11.1</c:v>
                </c:pt>
                <c:pt idx="162">
                  <c:v>11.1</c:v>
                </c:pt>
                <c:pt idx="163">
                  <c:v>7.1</c:v>
                </c:pt>
                <c:pt idx="164">
                  <c:v>14.6</c:v>
                </c:pt>
                <c:pt idx="165">
                  <c:v>29.7</c:v>
                </c:pt>
                <c:pt idx="166">
                  <c:v>28.2</c:v>
                </c:pt>
                <c:pt idx="167">
                  <c:v>28.3</c:v>
                </c:pt>
                <c:pt idx="168">
                  <c:v>17.8</c:v>
                </c:pt>
                <c:pt idx="169">
                  <c:v>11.1</c:v>
                </c:pt>
                <c:pt idx="170">
                  <c:v>15.4</c:v>
                </c:pt>
                <c:pt idx="171">
                  <c:v>21.8</c:v>
                </c:pt>
                <c:pt idx="172">
                  <c:v>19.4</c:v>
                </c:pt>
                <c:pt idx="173">
                  <c:v>25.7</c:v>
                </c:pt>
                <c:pt idx="174">
                  <c:v>22.5</c:v>
                </c:pt>
                <c:pt idx="175">
                  <c:v>18.6</c:v>
                </c:pt>
                <c:pt idx="176">
                  <c:v>12.7</c:v>
                </c:pt>
                <c:pt idx="177">
                  <c:v>13.4</c:v>
                </c:pt>
                <c:pt idx="178">
                  <c:v>13.4</c:v>
                </c:pt>
                <c:pt idx="179">
                  <c:v>15.4</c:v>
                </c:pt>
                <c:pt idx="180">
                  <c:v>27.3</c:v>
                </c:pt>
                <c:pt idx="181">
                  <c:v>21</c:v>
                </c:pt>
                <c:pt idx="182">
                  <c:v>21.8</c:v>
                </c:pt>
                <c:pt idx="183">
                  <c:v>15.4</c:v>
                </c:pt>
                <c:pt idx="184">
                  <c:v>13.4</c:v>
                </c:pt>
                <c:pt idx="185">
                  <c:v>17.8</c:v>
                </c:pt>
                <c:pt idx="186">
                  <c:v>9.5</c:v>
                </c:pt>
                <c:pt idx="187">
                  <c:v>17</c:v>
                </c:pt>
                <c:pt idx="188">
                  <c:v>19.4</c:v>
                </c:pt>
                <c:pt idx="189">
                  <c:v>13.4</c:v>
                </c:pt>
                <c:pt idx="190">
                  <c:v>9.5</c:v>
                </c:pt>
                <c:pt idx="191">
                  <c:v>13.4</c:v>
                </c:pt>
                <c:pt idx="192">
                  <c:v>17.8</c:v>
                </c:pt>
                <c:pt idx="193">
                  <c:v>15.4</c:v>
                </c:pt>
                <c:pt idx="194">
                  <c:v>14.2</c:v>
                </c:pt>
                <c:pt idx="195">
                  <c:v>14.6</c:v>
                </c:pt>
                <c:pt idx="196">
                  <c:v>15.4</c:v>
                </c:pt>
                <c:pt idx="197">
                  <c:v>16.2</c:v>
                </c:pt>
                <c:pt idx="198">
                  <c:v>18.6</c:v>
                </c:pt>
                <c:pt idx="199">
                  <c:v>15.4</c:v>
                </c:pt>
                <c:pt idx="200">
                  <c:v>17.8</c:v>
                </c:pt>
                <c:pt idx="201">
                  <c:v>10.7</c:v>
                </c:pt>
                <c:pt idx="202">
                  <c:v>10.7</c:v>
                </c:pt>
                <c:pt idx="203">
                  <c:v>19.4</c:v>
                </c:pt>
                <c:pt idx="204">
                  <c:v>17.8</c:v>
                </c:pt>
                <c:pt idx="205">
                  <c:v>10.7</c:v>
                </c:pt>
                <c:pt idx="206">
                  <c:v>10.7</c:v>
                </c:pt>
                <c:pt idx="207">
                  <c:v>15.3</c:v>
                </c:pt>
                <c:pt idx="208">
                  <c:v>13.2</c:v>
                </c:pt>
                <c:pt idx="209">
                  <c:v>16.1</c:v>
                </c:pt>
                <c:pt idx="210">
                  <c:v>15.3</c:v>
                </c:pt>
                <c:pt idx="211">
                  <c:v>15.3</c:v>
                </c:pt>
                <c:pt idx="212">
                  <c:v>11.6</c:v>
                </c:pt>
                <c:pt idx="213">
                  <c:v>18.6</c:v>
                </c:pt>
                <c:pt idx="214">
                  <c:v>14.9</c:v>
                </c:pt>
                <c:pt idx="215">
                  <c:v>14.9</c:v>
                </c:pt>
                <c:pt idx="216">
                  <c:v>16.9</c:v>
                </c:pt>
                <c:pt idx="217">
                  <c:v>15.3</c:v>
                </c:pt>
                <c:pt idx="218">
                  <c:v>12.3</c:v>
                </c:pt>
                <c:pt idx="219">
                  <c:v>14.9</c:v>
                </c:pt>
                <c:pt idx="220">
                  <c:v>10.7</c:v>
                </c:pt>
                <c:pt idx="221">
                  <c:v>9.9</c:v>
                </c:pt>
                <c:pt idx="222">
                  <c:v>17.8</c:v>
                </c:pt>
                <c:pt idx="223">
                  <c:v>21.1</c:v>
                </c:pt>
                <c:pt idx="224">
                  <c:v>18.6</c:v>
                </c:pt>
                <c:pt idx="225">
                  <c:v>16.9</c:v>
                </c:pt>
                <c:pt idx="226">
                  <c:v>11.6</c:v>
                </c:pt>
                <c:pt idx="227">
                  <c:v>26</c:v>
                </c:pt>
                <c:pt idx="228">
                  <c:v>18.6</c:v>
                </c:pt>
                <c:pt idx="229">
                  <c:v>22.7</c:v>
                </c:pt>
                <c:pt idx="230">
                  <c:v>14.1</c:v>
                </c:pt>
                <c:pt idx="231">
                  <c:v>11.6</c:v>
                </c:pt>
                <c:pt idx="232">
                  <c:v>14.1</c:v>
                </c:pt>
                <c:pt idx="233">
                  <c:v>13.2</c:v>
                </c:pt>
                <c:pt idx="234">
                  <c:v>17.8</c:v>
                </c:pt>
                <c:pt idx="235">
                  <c:v>9.1</c:v>
                </c:pt>
                <c:pt idx="236">
                  <c:v>11.6</c:v>
                </c:pt>
                <c:pt idx="237">
                  <c:v>14.1</c:v>
                </c:pt>
                <c:pt idx="238">
                  <c:v>11.6</c:v>
                </c:pt>
                <c:pt idx="239">
                  <c:v>25.9</c:v>
                </c:pt>
                <c:pt idx="240">
                  <c:v>18.3</c:v>
                </c:pt>
                <c:pt idx="241">
                  <c:v>21.1</c:v>
                </c:pt>
                <c:pt idx="242">
                  <c:v>15</c:v>
                </c:pt>
                <c:pt idx="243">
                  <c:v>13.1</c:v>
                </c:pt>
                <c:pt idx="244">
                  <c:v>16</c:v>
                </c:pt>
                <c:pt idx="245">
                  <c:v>12.2</c:v>
                </c:pt>
                <c:pt idx="246">
                  <c:v>11.3</c:v>
                </c:pt>
                <c:pt idx="247">
                  <c:v>16</c:v>
                </c:pt>
                <c:pt idx="248">
                  <c:v>13.1</c:v>
                </c:pt>
                <c:pt idx="249">
                  <c:v>18.3</c:v>
                </c:pt>
                <c:pt idx="250">
                  <c:v>11.3</c:v>
                </c:pt>
                <c:pt idx="251">
                  <c:v>11.3</c:v>
                </c:pt>
                <c:pt idx="252">
                  <c:v>20.2</c:v>
                </c:pt>
                <c:pt idx="253">
                  <c:v>19.5</c:v>
                </c:pt>
                <c:pt idx="254">
                  <c:v>21.7</c:v>
                </c:pt>
                <c:pt idx="255">
                  <c:v>20.2</c:v>
                </c:pt>
                <c:pt idx="256">
                  <c:v>22.1</c:v>
                </c:pt>
                <c:pt idx="257">
                  <c:v>31.6</c:v>
                </c:pt>
                <c:pt idx="258">
                  <c:v>19.1</c:v>
                </c:pt>
                <c:pt idx="259">
                  <c:v>21.4</c:v>
                </c:pt>
                <c:pt idx="260">
                  <c:v>21.4</c:v>
                </c:pt>
                <c:pt idx="261">
                  <c:v>23.5</c:v>
                </c:pt>
                <c:pt idx="262">
                  <c:v>26.9</c:v>
                </c:pt>
                <c:pt idx="263">
                  <c:v>20.9</c:v>
                </c:pt>
                <c:pt idx="264">
                  <c:v>7.1</c:v>
                </c:pt>
                <c:pt idx="265">
                  <c:v>9.3</c:v>
                </c:pt>
                <c:pt idx="266">
                  <c:v>21.7</c:v>
                </c:pt>
                <c:pt idx="267">
                  <c:v>33.1</c:v>
                </c:pt>
                <c:pt idx="268">
                  <c:v>22.1</c:v>
                </c:pt>
                <c:pt idx="269">
                  <c:v>17.1</c:v>
                </c:pt>
                <c:pt idx="270">
                  <c:v>15</c:v>
                </c:pt>
                <c:pt idx="271">
                  <c:v>21.4</c:v>
                </c:pt>
                <c:pt idx="272">
                  <c:v>23.5</c:v>
                </c:pt>
                <c:pt idx="273">
                  <c:v>21</c:v>
                </c:pt>
                <c:pt idx="274">
                  <c:v>20.2</c:v>
                </c:pt>
                <c:pt idx="275">
                  <c:v>20.2</c:v>
                </c:pt>
                <c:pt idx="276">
                  <c:v>25.9</c:v>
                </c:pt>
                <c:pt idx="277">
                  <c:v>15.7</c:v>
                </c:pt>
                <c:pt idx="278">
                  <c:v>21.4</c:v>
                </c:pt>
                <c:pt idx="279">
                  <c:v>11</c:v>
                </c:pt>
                <c:pt idx="280">
                  <c:v>6.7</c:v>
                </c:pt>
                <c:pt idx="281">
                  <c:v>10</c:v>
                </c:pt>
                <c:pt idx="282">
                  <c:v>13.8</c:v>
                </c:pt>
                <c:pt idx="283">
                  <c:v>14.1</c:v>
                </c:pt>
                <c:pt idx="284">
                  <c:v>16.4</c:v>
                </c:pt>
                <c:pt idx="285">
                  <c:v>27.8</c:v>
                </c:pt>
                <c:pt idx="286">
                  <c:v>12.4</c:v>
                </c:pt>
                <c:pt idx="287">
                  <c:v>9.7</c:v>
                </c:pt>
                <c:pt idx="288">
                  <c:v>18.1</c:v>
                </c:pt>
                <c:pt idx="289">
                  <c:v>36.6</c:v>
                </c:pt>
                <c:pt idx="290">
                  <c:v>30.5</c:v>
                </c:pt>
                <c:pt idx="291">
                  <c:v>18.1</c:v>
                </c:pt>
                <c:pt idx="292">
                  <c:v>5</c:v>
                </c:pt>
                <c:pt idx="293">
                  <c:v>9.3</c:v>
                </c:pt>
                <c:pt idx="294">
                  <c:v>12.4</c:v>
                </c:pt>
                <c:pt idx="295">
                  <c:v>8.5</c:v>
                </c:pt>
                <c:pt idx="296">
                  <c:v>18.8</c:v>
                </c:pt>
                <c:pt idx="297">
                  <c:v>20.8</c:v>
                </c:pt>
                <c:pt idx="298">
                  <c:v>14.1</c:v>
                </c:pt>
                <c:pt idx="299">
                  <c:v>21.7</c:v>
                </c:pt>
                <c:pt idx="300">
                  <c:v>12.8</c:v>
                </c:pt>
                <c:pt idx="301">
                  <c:v>17.1</c:v>
                </c:pt>
                <c:pt idx="302">
                  <c:v>12.8</c:v>
                </c:pt>
                <c:pt idx="303">
                  <c:v>15.7</c:v>
                </c:pt>
                <c:pt idx="304">
                  <c:v>21</c:v>
                </c:pt>
                <c:pt idx="305">
                  <c:v>15</c:v>
                </c:pt>
                <c:pt idx="306">
                  <c:v>23.8</c:v>
                </c:pt>
                <c:pt idx="307">
                  <c:v>19.8</c:v>
                </c:pt>
                <c:pt idx="308">
                  <c:v>10.4</c:v>
                </c:pt>
                <c:pt idx="309">
                  <c:v>12.8</c:v>
                </c:pt>
                <c:pt idx="310">
                  <c:v>21</c:v>
                </c:pt>
                <c:pt idx="311">
                  <c:v>22.8</c:v>
                </c:pt>
                <c:pt idx="312">
                  <c:v>21</c:v>
                </c:pt>
                <c:pt idx="313">
                  <c:v>18.8</c:v>
                </c:pt>
                <c:pt idx="314">
                  <c:v>10</c:v>
                </c:pt>
                <c:pt idx="315">
                  <c:v>14.5</c:v>
                </c:pt>
                <c:pt idx="316">
                  <c:v>16.7</c:v>
                </c:pt>
                <c:pt idx="317">
                  <c:v>14.8</c:v>
                </c:pt>
                <c:pt idx="318">
                  <c:v>8.5</c:v>
                </c:pt>
                <c:pt idx="319">
                  <c:v>10</c:v>
                </c:pt>
                <c:pt idx="320">
                  <c:v>9.7</c:v>
                </c:pt>
                <c:pt idx="321">
                  <c:v>13.1</c:v>
                </c:pt>
                <c:pt idx="322">
                  <c:v>11</c:v>
                </c:pt>
                <c:pt idx="323">
                  <c:v>21.7</c:v>
                </c:pt>
                <c:pt idx="324">
                  <c:v>22.4</c:v>
                </c:pt>
                <c:pt idx="325">
                  <c:v>12.8</c:v>
                </c:pt>
                <c:pt idx="326">
                  <c:v>35.5</c:v>
                </c:pt>
                <c:pt idx="327">
                  <c:v>12.3</c:v>
                </c:pt>
                <c:pt idx="328">
                  <c:v>23.8</c:v>
                </c:pt>
                <c:pt idx="329">
                  <c:v>35.5</c:v>
                </c:pt>
                <c:pt idx="330">
                  <c:v>21.4</c:v>
                </c:pt>
                <c:pt idx="331">
                  <c:v>25.9</c:v>
                </c:pt>
                <c:pt idx="332">
                  <c:v>10.4</c:v>
                </c:pt>
                <c:pt idx="333">
                  <c:v>9</c:v>
                </c:pt>
                <c:pt idx="334">
                  <c:v>6.7</c:v>
                </c:pt>
                <c:pt idx="335">
                  <c:v>14.8</c:v>
                </c:pt>
                <c:pt idx="336">
                  <c:v>8.1</c:v>
                </c:pt>
                <c:pt idx="337">
                  <c:v>22.1</c:v>
                </c:pt>
                <c:pt idx="338">
                  <c:v>19.1</c:v>
                </c:pt>
                <c:pt idx="339">
                  <c:v>15.7</c:v>
                </c:pt>
                <c:pt idx="340">
                  <c:v>22.1</c:v>
                </c:pt>
                <c:pt idx="341">
                  <c:v>33.8</c:v>
                </c:pt>
                <c:pt idx="342">
                  <c:v>16.7</c:v>
                </c:pt>
                <c:pt idx="343">
                  <c:v>23.8</c:v>
                </c:pt>
                <c:pt idx="344">
                  <c:v>14.8</c:v>
                </c:pt>
                <c:pt idx="345">
                  <c:v>8.1</c:v>
                </c:pt>
                <c:pt idx="346">
                  <c:v>8.1</c:v>
                </c:pt>
                <c:pt idx="347">
                  <c:v>11.7</c:v>
                </c:pt>
                <c:pt idx="348">
                  <c:v>34.8</c:v>
                </c:pt>
                <c:pt idx="349">
                  <c:v>15.4</c:v>
                </c:pt>
                <c:pt idx="350">
                  <c:v>11.4</c:v>
                </c:pt>
                <c:pt idx="351">
                  <c:v>19.1</c:v>
                </c:pt>
                <c:pt idx="352">
                  <c:v>10.7</c:v>
                </c:pt>
                <c:pt idx="353">
                  <c:v>22.8</c:v>
                </c:pt>
                <c:pt idx="354">
                  <c:v>27.8</c:v>
                </c:pt>
                <c:pt idx="355">
                  <c:v>15</c:v>
                </c:pt>
                <c:pt idx="356">
                  <c:v>26.2</c:v>
                </c:pt>
                <c:pt idx="357">
                  <c:v>32.8</c:v>
                </c:pt>
                <c:pt idx="358">
                  <c:v>11.4</c:v>
                </c:pt>
                <c:pt idx="359">
                  <c:v>18.5</c:v>
                </c:pt>
                <c:pt idx="360">
                  <c:v>22.4</c:v>
                </c:pt>
                <c:pt idx="361">
                  <c:v>14.5</c:v>
                </c:pt>
                <c:pt idx="362">
                  <c:v>22.4</c:v>
                </c:pt>
                <c:pt idx="363">
                  <c:v>36.9</c:v>
                </c:pt>
                <c:pt idx="364">
                  <c:v>39.1</c:v>
                </c:pt>
                <c:pt idx="365">
                  <c:v>39.1</c:v>
                </c:pt>
              </c:numCache>
            </c:numRef>
          </c:val>
        </c:ser>
        <c:axId val="17900990"/>
        <c:axId val="26891183"/>
      </c:barChart>
      <c:catAx>
        <c:axId val="17900990"/>
        <c:scaling>
          <c:orientation val="minMax"/>
        </c:scaling>
        <c:axPos val="b"/>
        <c:delete val="0"/>
        <c:numFmt formatCode="General" sourceLinked="1"/>
        <c:majorTickMark val="out"/>
        <c:minorTickMark val="none"/>
        <c:tickLblPos val="nextTo"/>
        <c:crossAx val="26891183"/>
        <c:crosses val="autoZero"/>
        <c:auto val="1"/>
        <c:lblOffset val="100"/>
        <c:noMultiLvlLbl val="0"/>
      </c:catAx>
      <c:valAx>
        <c:axId val="26891183"/>
        <c:scaling>
          <c:orientation val="minMax"/>
        </c:scaling>
        <c:axPos val="l"/>
        <c:majorGridlines/>
        <c:delete val="0"/>
        <c:numFmt formatCode="General" sourceLinked="1"/>
        <c:majorTickMark val="out"/>
        <c:minorTickMark val="none"/>
        <c:tickLblPos val="nextTo"/>
        <c:crossAx val="179009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Data'!$P$9:$P$374</c:f>
              <c:numCache>
                <c:ptCount val="366"/>
                <c:pt idx="0">
                  <c:v>4.3</c:v>
                </c:pt>
                <c:pt idx="1">
                  <c:v>2</c:v>
                </c:pt>
                <c:pt idx="2">
                  <c:v>8.4</c:v>
                </c:pt>
                <c:pt idx="3">
                  <c:v>17.2</c:v>
                </c:pt>
                <c:pt idx="4">
                  <c:v>0.4</c:v>
                </c:pt>
                <c:pt idx="5">
                  <c:v>0.6</c:v>
                </c:pt>
                <c:pt idx="6">
                  <c:v>0</c:v>
                </c:pt>
                <c:pt idx="7">
                  <c:v>0</c:v>
                </c:pt>
                <c:pt idx="8">
                  <c:v>0.6</c:v>
                </c:pt>
                <c:pt idx="9">
                  <c:v>0.1</c:v>
                </c:pt>
                <c:pt idx="10">
                  <c:v>0</c:v>
                </c:pt>
                <c:pt idx="11">
                  <c:v>0.4</c:v>
                </c:pt>
                <c:pt idx="12">
                  <c:v>0</c:v>
                </c:pt>
                <c:pt idx="13">
                  <c:v>0.1</c:v>
                </c:pt>
                <c:pt idx="14">
                  <c:v>0.1</c:v>
                </c:pt>
                <c:pt idx="15">
                  <c:v>0.1</c:v>
                </c:pt>
                <c:pt idx="16">
                  <c:v>0.5</c:v>
                </c:pt>
                <c:pt idx="17">
                  <c:v>1</c:v>
                </c:pt>
                <c:pt idx="18">
                  <c:v>4</c:v>
                </c:pt>
                <c:pt idx="19">
                  <c:v>11.8</c:v>
                </c:pt>
                <c:pt idx="20">
                  <c:v>0.2</c:v>
                </c:pt>
                <c:pt idx="21">
                  <c:v>0</c:v>
                </c:pt>
                <c:pt idx="22">
                  <c:v>5</c:v>
                </c:pt>
                <c:pt idx="23">
                  <c:v>1.2</c:v>
                </c:pt>
                <c:pt idx="24">
                  <c:v>3.7</c:v>
                </c:pt>
                <c:pt idx="25">
                  <c:v>0.5</c:v>
                </c:pt>
                <c:pt idx="26">
                  <c:v>2.6</c:v>
                </c:pt>
                <c:pt idx="27">
                  <c:v>0</c:v>
                </c:pt>
                <c:pt idx="28">
                  <c:v>0</c:v>
                </c:pt>
                <c:pt idx="29">
                  <c:v>0</c:v>
                </c:pt>
                <c:pt idx="30">
                  <c:v>0</c:v>
                </c:pt>
                <c:pt idx="31">
                  <c:v>0</c:v>
                </c:pt>
                <c:pt idx="32">
                  <c:v>0</c:v>
                </c:pt>
                <c:pt idx="33">
                  <c:v>0</c:v>
                </c:pt>
                <c:pt idx="34">
                  <c:v>15.2</c:v>
                </c:pt>
                <c:pt idx="35">
                  <c:v>2.4</c:v>
                </c:pt>
                <c:pt idx="36">
                  <c:v>0.3</c:v>
                </c:pt>
                <c:pt idx="37">
                  <c:v>0</c:v>
                </c:pt>
                <c:pt idx="38">
                  <c:v>0</c:v>
                </c:pt>
                <c:pt idx="39">
                  <c:v>0.9</c:v>
                </c:pt>
                <c:pt idx="40">
                  <c:v>0</c:v>
                </c:pt>
                <c:pt idx="41">
                  <c:v>0</c:v>
                </c:pt>
                <c:pt idx="42">
                  <c:v>0.4</c:v>
                </c:pt>
                <c:pt idx="43">
                  <c:v>0</c:v>
                </c:pt>
                <c:pt idx="44">
                  <c:v>0</c:v>
                </c:pt>
                <c:pt idx="45">
                  <c:v>0</c:v>
                </c:pt>
                <c:pt idx="46">
                  <c:v>0</c:v>
                </c:pt>
                <c:pt idx="47">
                  <c:v>0</c:v>
                </c:pt>
                <c:pt idx="48">
                  <c:v>2.9</c:v>
                </c:pt>
                <c:pt idx="49">
                  <c:v>0</c:v>
                </c:pt>
                <c:pt idx="50">
                  <c:v>0</c:v>
                </c:pt>
                <c:pt idx="51">
                  <c:v>0</c:v>
                </c:pt>
                <c:pt idx="52">
                  <c:v>0.8</c:v>
                </c:pt>
                <c:pt idx="53">
                  <c:v>0</c:v>
                </c:pt>
                <c:pt idx="54">
                  <c:v>0</c:v>
                </c:pt>
                <c:pt idx="55">
                  <c:v>0</c:v>
                </c:pt>
                <c:pt idx="56">
                  <c:v>0</c:v>
                </c:pt>
                <c:pt idx="57">
                  <c:v>2.9</c:v>
                </c:pt>
                <c:pt idx="58">
                  <c:v>0</c:v>
                </c:pt>
                <c:pt idx="59">
                  <c:v>0</c:v>
                </c:pt>
                <c:pt idx="60">
                  <c:v>0</c:v>
                </c:pt>
                <c:pt idx="61">
                  <c:v>0.3</c:v>
                </c:pt>
                <c:pt idx="62">
                  <c:v>5.6</c:v>
                </c:pt>
                <c:pt idx="63">
                  <c:v>6.3</c:v>
                </c:pt>
                <c:pt idx="64">
                  <c:v>0</c:v>
                </c:pt>
                <c:pt idx="65">
                  <c:v>1</c:v>
                </c:pt>
                <c:pt idx="66">
                  <c:v>2.8</c:v>
                </c:pt>
                <c:pt idx="67">
                  <c:v>0</c:v>
                </c:pt>
                <c:pt idx="68">
                  <c:v>0</c:v>
                </c:pt>
                <c:pt idx="69">
                  <c:v>0</c:v>
                </c:pt>
                <c:pt idx="70">
                  <c:v>0</c:v>
                </c:pt>
                <c:pt idx="71">
                  <c:v>0</c:v>
                </c:pt>
                <c:pt idx="72">
                  <c:v>0</c:v>
                </c:pt>
                <c:pt idx="73">
                  <c:v>0.1</c:v>
                </c:pt>
                <c:pt idx="74">
                  <c:v>0</c:v>
                </c:pt>
                <c:pt idx="75">
                  <c:v>0.1</c:v>
                </c:pt>
                <c:pt idx="76">
                  <c:v>13</c:v>
                </c:pt>
                <c:pt idx="77">
                  <c:v>3.9</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9.5</c:v>
                </c:pt>
                <c:pt idx="94">
                  <c:v>8.6</c:v>
                </c:pt>
                <c:pt idx="95">
                  <c:v>0</c:v>
                </c:pt>
                <c:pt idx="96">
                  <c:v>0.9</c:v>
                </c:pt>
                <c:pt idx="97">
                  <c:v>0.5</c:v>
                </c:pt>
                <c:pt idx="98">
                  <c:v>2.2</c:v>
                </c:pt>
                <c:pt idx="99">
                  <c:v>10.2</c:v>
                </c:pt>
                <c:pt idx="100">
                  <c:v>0</c:v>
                </c:pt>
                <c:pt idx="101">
                  <c:v>4.9</c:v>
                </c:pt>
                <c:pt idx="102">
                  <c:v>4.6</c:v>
                </c:pt>
                <c:pt idx="103">
                  <c:v>0</c:v>
                </c:pt>
                <c:pt idx="104">
                  <c:v>0</c:v>
                </c:pt>
                <c:pt idx="105">
                  <c:v>0</c:v>
                </c:pt>
                <c:pt idx="106">
                  <c:v>2.8</c:v>
                </c:pt>
                <c:pt idx="107">
                  <c:v>5.5</c:v>
                </c:pt>
                <c:pt idx="108">
                  <c:v>14.3</c:v>
                </c:pt>
                <c:pt idx="109">
                  <c:v>6.3</c:v>
                </c:pt>
                <c:pt idx="110">
                  <c:v>1.5</c:v>
                </c:pt>
                <c:pt idx="111">
                  <c:v>1.4</c:v>
                </c:pt>
                <c:pt idx="112">
                  <c:v>3.2</c:v>
                </c:pt>
                <c:pt idx="113">
                  <c:v>3.5</c:v>
                </c:pt>
                <c:pt idx="114">
                  <c:v>5.9</c:v>
                </c:pt>
                <c:pt idx="115">
                  <c:v>9.1</c:v>
                </c:pt>
                <c:pt idx="116">
                  <c:v>11.1</c:v>
                </c:pt>
                <c:pt idx="117">
                  <c:v>2.4</c:v>
                </c:pt>
                <c:pt idx="118">
                  <c:v>6.2</c:v>
                </c:pt>
                <c:pt idx="119">
                  <c:v>7.7</c:v>
                </c:pt>
                <c:pt idx="120">
                  <c:v>3.4</c:v>
                </c:pt>
                <c:pt idx="121">
                  <c:v>1</c:v>
                </c:pt>
                <c:pt idx="122">
                  <c:v>0</c:v>
                </c:pt>
                <c:pt idx="123">
                  <c:v>5.6</c:v>
                </c:pt>
                <c:pt idx="124">
                  <c:v>0.1</c:v>
                </c:pt>
                <c:pt idx="125">
                  <c:v>0</c:v>
                </c:pt>
                <c:pt idx="126">
                  <c:v>0</c:v>
                </c:pt>
                <c:pt idx="127">
                  <c:v>3.2</c:v>
                </c:pt>
                <c:pt idx="128">
                  <c:v>0</c:v>
                </c:pt>
                <c:pt idx="129">
                  <c:v>12.6</c:v>
                </c:pt>
                <c:pt idx="130">
                  <c:v>0.2</c:v>
                </c:pt>
                <c:pt idx="131">
                  <c:v>0</c:v>
                </c:pt>
                <c:pt idx="132">
                  <c:v>0</c:v>
                </c:pt>
                <c:pt idx="133">
                  <c:v>1.2</c:v>
                </c:pt>
                <c:pt idx="134">
                  <c:v>3.4</c:v>
                </c:pt>
                <c:pt idx="135">
                  <c:v>4</c:v>
                </c:pt>
                <c:pt idx="136">
                  <c:v>0.3</c:v>
                </c:pt>
                <c:pt idx="137">
                  <c:v>0.3</c:v>
                </c:pt>
                <c:pt idx="138">
                  <c:v>1.8</c:v>
                </c:pt>
                <c:pt idx="139">
                  <c:v>0</c:v>
                </c:pt>
                <c:pt idx="140">
                  <c:v>0</c:v>
                </c:pt>
                <c:pt idx="141">
                  <c:v>0</c:v>
                </c:pt>
                <c:pt idx="142">
                  <c:v>0</c:v>
                </c:pt>
                <c:pt idx="143">
                  <c:v>0</c:v>
                </c:pt>
                <c:pt idx="144">
                  <c:v>0</c:v>
                </c:pt>
                <c:pt idx="145">
                  <c:v>0</c:v>
                </c:pt>
                <c:pt idx="146">
                  <c:v>0</c:v>
                </c:pt>
                <c:pt idx="147">
                  <c:v>0</c:v>
                </c:pt>
                <c:pt idx="148">
                  <c:v>0</c:v>
                </c:pt>
                <c:pt idx="149">
                  <c:v>1.6</c:v>
                </c:pt>
                <c:pt idx="150">
                  <c:v>0.4</c:v>
                </c:pt>
                <c:pt idx="151">
                  <c:v>0.5</c:v>
                </c:pt>
                <c:pt idx="152">
                  <c:v>0.6</c:v>
                </c:pt>
                <c:pt idx="153">
                  <c:v>13</c:v>
                </c:pt>
                <c:pt idx="154">
                  <c:v>16.1</c:v>
                </c:pt>
                <c:pt idx="155">
                  <c:v>0</c:v>
                </c:pt>
                <c:pt idx="156">
                  <c:v>1.2</c:v>
                </c:pt>
                <c:pt idx="157">
                  <c:v>7.4</c:v>
                </c:pt>
                <c:pt idx="158">
                  <c:v>15</c:v>
                </c:pt>
                <c:pt idx="159">
                  <c:v>1.3</c:v>
                </c:pt>
                <c:pt idx="160">
                  <c:v>0</c:v>
                </c:pt>
                <c:pt idx="161">
                  <c:v>0.6</c:v>
                </c:pt>
                <c:pt idx="162">
                  <c:v>0.8</c:v>
                </c:pt>
                <c:pt idx="163">
                  <c:v>0</c:v>
                </c:pt>
                <c:pt idx="164">
                  <c:v>4.1</c:v>
                </c:pt>
                <c:pt idx="165">
                  <c:v>17.2</c:v>
                </c:pt>
                <c:pt idx="166">
                  <c:v>8.6</c:v>
                </c:pt>
                <c:pt idx="167">
                  <c:v>0.9</c:v>
                </c:pt>
                <c:pt idx="168">
                  <c:v>7</c:v>
                </c:pt>
                <c:pt idx="169">
                  <c:v>0</c:v>
                </c:pt>
                <c:pt idx="170">
                  <c:v>0</c:v>
                </c:pt>
                <c:pt idx="171">
                  <c:v>7.4</c:v>
                </c:pt>
                <c:pt idx="172">
                  <c:v>9.8</c:v>
                </c:pt>
                <c:pt idx="173">
                  <c:v>0.7</c:v>
                </c:pt>
                <c:pt idx="174">
                  <c:v>7.3</c:v>
                </c:pt>
                <c:pt idx="175">
                  <c:v>0.7</c:v>
                </c:pt>
                <c:pt idx="176">
                  <c:v>0</c:v>
                </c:pt>
                <c:pt idx="177">
                  <c:v>1.2</c:v>
                </c:pt>
                <c:pt idx="178">
                  <c:v>0.7</c:v>
                </c:pt>
                <c:pt idx="179">
                  <c:v>20.4</c:v>
                </c:pt>
                <c:pt idx="180">
                  <c:v>8.4</c:v>
                </c:pt>
                <c:pt idx="181">
                  <c:v>4.3</c:v>
                </c:pt>
                <c:pt idx="182">
                  <c:v>1.3</c:v>
                </c:pt>
                <c:pt idx="183">
                  <c:v>6.2</c:v>
                </c:pt>
                <c:pt idx="184">
                  <c:v>4</c:v>
                </c:pt>
                <c:pt idx="185">
                  <c:v>4.4</c:v>
                </c:pt>
                <c:pt idx="186">
                  <c:v>16.2</c:v>
                </c:pt>
                <c:pt idx="187">
                  <c:v>15.7</c:v>
                </c:pt>
                <c:pt idx="188">
                  <c:v>1.9</c:v>
                </c:pt>
                <c:pt idx="189">
                  <c:v>7.1</c:v>
                </c:pt>
                <c:pt idx="190">
                  <c:v>0.8</c:v>
                </c:pt>
                <c:pt idx="191">
                  <c:v>1</c:v>
                </c:pt>
                <c:pt idx="192">
                  <c:v>0</c:v>
                </c:pt>
                <c:pt idx="193">
                  <c:v>5</c:v>
                </c:pt>
                <c:pt idx="194">
                  <c:v>14</c:v>
                </c:pt>
                <c:pt idx="195">
                  <c:v>0.3</c:v>
                </c:pt>
                <c:pt idx="196">
                  <c:v>0.4</c:v>
                </c:pt>
                <c:pt idx="197">
                  <c:v>12.2</c:v>
                </c:pt>
                <c:pt idx="198">
                  <c:v>0</c:v>
                </c:pt>
                <c:pt idx="199">
                  <c:v>3.6</c:v>
                </c:pt>
                <c:pt idx="200">
                  <c:v>10.3</c:v>
                </c:pt>
                <c:pt idx="201">
                  <c:v>1.9</c:v>
                </c:pt>
                <c:pt idx="202">
                  <c:v>0</c:v>
                </c:pt>
                <c:pt idx="203">
                  <c:v>0</c:v>
                </c:pt>
                <c:pt idx="204">
                  <c:v>0</c:v>
                </c:pt>
                <c:pt idx="205">
                  <c:v>0</c:v>
                </c:pt>
                <c:pt idx="206">
                  <c:v>0</c:v>
                </c:pt>
                <c:pt idx="207">
                  <c:v>0</c:v>
                </c:pt>
                <c:pt idx="208">
                  <c:v>0</c:v>
                </c:pt>
                <c:pt idx="209">
                  <c:v>0</c:v>
                </c:pt>
                <c:pt idx="210">
                  <c:v>1.2</c:v>
                </c:pt>
                <c:pt idx="211">
                  <c:v>6.7</c:v>
                </c:pt>
                <c:pt idx="212">
                  <c:v>1.5</c:v>
                </c:pt>
                <c:pt idx="213">
                  <c:v>0</c:v>
                </c:pt>
                <c:pt idx="214">
                  <c:v>3.7</c:v>
                </c:pt>
                <c:pt idx="215">
                  <c:v>1.1</c:v>
                </c:pt>
                <c:pt idx="216">
                  <c:v>5.5</c:v>
                </c:pt>
                <c:pt idx="217">
                  <c:v>4.2</c:v>
                </c:pt>
                <c:pt idx="218">
                  <c:v>0.7</c:v>
                </c:pt>
                <c:pt idx="219">
                  <c:v>0.8</c:v>
                </c:pt>
                <c:pt idx="220">
                  <c:v>0</c:v>
                </c:pt>
                <c:pt idx="221">
                  <c:v>0</c:v>
                </c:pt>
                <c:pt idx="222">
                  <c:v>0</c:v>
                </c:pt>
                <c:pt idx="223">
                  <c:v>0</c:v>
                </c:pt>
                <c:pt idx="224">
                  <c:v>1.2</c:v>
                </c:pt>
                <c:pt idx="225">
                  <c:v>0.1</c:v>
                </c:pt>
                <c:pt idx="226">
                  <c:v>0</c:v>
                </c:pt>
                <c:pt idx="227">
                  <c:v>12</c:v>
                </c:pt>
                <c:pt idx="228">
                  <c:v>0.5</c:v>
                </c:pt>
                <c:pt idx="229">
                  <c:v>1.1</c:v>
                </c:pt>
                <c:pt idx="230">
                  <c:v>0</c:v>
                </c:pt>
                <c:pt idx="231">
                  <c:v>1.4</c:v>
                </c:pt>
                <c:pt idx="232">
                  <c:v>0.1</c:v>
                </c:pt>
                <c:pt idx="233">
                  <c:v>6.9</c:v>
                </c:pt>
                <c:pt idx="234">
                  <c:v>0</c:v>
                </c:pt>
                <c:pt idx="235">
                  <c:v>0.5</c:v>
                </c:pt>
                <c:pt idx="236">
                  <c:v>5.5</c:v>
                </c:pt>
                <c:pt idx="237">
                  <c:v>4</c:v>
                </c:pt>
                <c:pt idx="238">
                  <c:v>0</c:v>
                </c:pt>
                <c:pt idx="239">
                  <c:v>2.7</c:v>
                </c:pt>
                <c:pt idx="240">
                  <c:v>4.2</c:v>
                </c:pt>
                <c:pt idx="241">
                  <c:v>4.5</c:v>
                </c:pt>
                <c:pt idx="242">
                  <c:v>0</c:v>
                </c:pt>
                <c:pt idx="243">
                  <c:v>0.1</c:v>
                </c:pt>
                <c:pt idx="244">
                  <c:v>0</c:v>
                </c:pt>
                <c:pt idx="245">
                  <c:v>0</c:v>
                </c:pt>
                <c:pt idx="246">
                  <c:v>0</c:v>
                </c:pt>
                <c:pt idx="247">
                  <c:v>0</c:v>
                </c:pt>
                <c:pt idx="248">
                  <c:v>0</c:v>
                </c:pt>
                <c:pt idx="249">
                  <c:v>0</c:v>
                </c:pt>
                <c:pt idx="250">
                  <c:v>0</c:v>
                </c:pt>
                <c:pt idx="251">
                  <c:v>0</c:v>
                </c:pt>
                <c:pt idx="252">
                  <c:v>0</c:v>
                </c:pt>
                <c:pt idx="253">
                  <c:v>0.9</c:v>
                </c:pt>
                <c:pt idx="254">
                  <c:v>0</c:v>
                </c:pt>
                <c:pt idx="255">
                  <c:v>1.7</c:v>
                </c:pt>
                <c:pt idx="256">
                  <c:v>0</c:v>
                </c:pt>
                <c:pt idx="257">
                  <c:v>0</c:v>
                </c:pt>
                <c:pt idx="258">
                  <c:v>0</c:v>
                </c:pt>
                <c:pt idx="259">
                  <c:v>1.4</c:v>
                </c:pt>
                <c:pt idx="260">
                  <c:v>0.6</c:v>
                </c:pt>
                <c:pt idx="261">
                  <c:v>0.1</c:v>
                </c:pt>
                <c:pt idx="262">
                  <c:v>2.3</c:v>
                </c:pt>
                <c:pt idx="263">
                  <c:v>0.5</c:v>
                </c:pt>
                <c:pt idx="264">
                  <c:v>6.1</c:v>
                </c:pt>
                <c:pt idx="265">
                  <c:v>0</c:v>
                </c:pt>
                <c:pt idx="266">
                  <c:v>20.2</c:v>
                </c:pt>
                <c:pt idx="267">
                  <c:v>16.3</c:v>
                </c:pt>
                <c:pt idx="268">
                  <c:v>9.5</c:v>
                </c:pt>
                <c:pt idx="269">
                  <c:v>0.3</c:v>
                </c:pt>
                <c:pt idx="270">
                  <c:v>1.5</c:v>
                </c:pt>
                <c:pt idx="271">
                  <c:v>0.5</c:v>
                </c:pt>
                <c:pt idx="272">
                  <c:v>0</c:v>
                </c:pt>
                <c:pt idx="273">
                  <c:v>4.1</c:v>
                </c:pt>
                <c:pt idx="274">
                  <c:v>1.3</c:v>
                </c:pt>
                <c:pt idx="275">
                  <c:v>2.4</c:v>
                </c:pt>
                <c:pt idx="276">
                  <c:v>0</c:v>
                </c:pt>
                <c:pt idx="277">
                  <c:v>6.8</c:v>
                </c:pt>
                <c:pt idx="278">
                  <c:v>2.8</c:v>
                </c:pt>
                <c:pt idx="279">
                  <c:v>0.1</c:v>
                </c:pt>
                <c:pt idx="280">
                  <c:v>0.2</c:v>
                </c:pt>
                <c:pt idx="281">
                  <c:v>0</c:v>
                </c:pt>
                <c:pt idx="282">
                  <c:v>0</c:v>
                </c:pt>
                <c:pt idx="283">
                  <c:v>0</c:v>
                </c:pt>
                <c:pt idx="284">
                  <c:v>17.2</c:v>
                </c:pt>
                <c:pt idx="285">
                  <c:v>0</c:v>
                </c:pt>
                <c:pt idx="286">
                  <c:v>0</c:v>
                </c:pt>
                <c:pt idx="287">
                  <c:v>0</c:v>
                </c:pt>
                <c:pt idx="288">
                  <c:v>7.8</c:v>
                </c:pt>
                <c:pt idx="289">
                  <c:v>4.3</c:v>
                </c:pt>
                <c:pt idx="290">
                  <c:v>5.6</c:v>
                </c:pt>
                <c:pt idx="291">
                  <c:v>0.5</c:v>
                </c:pt>
                <c:pt idx="292">
                  <c:v>0.2</c:v>
                </c:pt>
                <c:pt idx="293">
                  <c:v>0</c:v>
                </c:pt>
                <c:pt idx="294">
                  <c:v>2.2</c:v>
                </c:pt>
                <c:pt idx="295">
                  <c:v>0.4</c:v>
                </c:pt>
                <c:pt idx="296">
                  <c:v>0.2</c:v>
                </c:pt>
                <c:pt idx="297">
                  <c:v>0.4</c:v>
                </c:pt>
                <c:pt idx="298">
                  <c:v>0</c:v>
                </c:pt>
                <c:pt idx="299">
                  <c:v>0</c:v>
                </c:pt>
                <c:pt idx="300">
                  <c:v>0.1</c:v>
                </c:pt>
                <c:pt idx="301">
                  <c:v>2.1</c:v>
                </c:pt>
                <c:pt idx="302">
                  <c:v>0</c:v>
                </c:pt>
                <c:pt idx="303">
                  <c:v>0</c:v>
                </c:pt>
                <c:pt idx="304">
                  <c:v>13</c:v>
                </c:pt>
                <c:pt idx="305">
                  <c:v>1.2</c:v>
                </c:pt>
                <c:pt idx="306">
                  <c:v>0.6</c:v>
                </c:pt>
                <c:pt idx="307">
                  <c:v>1.6</c:v>
                </c:pt>
                <c:pt idx="308">
                  <c:v>0.4</c:v>
                </c:pt>
                <c:pt idx="309">
                  <c:v>0</c:v>
                </c:pt>
                <c:pt idx="310">
                  <c:v>1.1</c:v>
                </c:pt>
                <c:pt idx="311">
                  <c:v>0</c:v>
                </c:pt>
                <c:pt idx="312">
                  <c:v>0</c:v>
                </c:pt>
                <c:pt idx="313">
                  <c:v>2.4</c:v>
                </c:pt>
                <c:pt idx="314">
                  <c:v>0</c:v>
                </c:pt>
                <c:pt idx="315">
                  <c:v>0</c:v>
                </c:pt>
                <c:pt idx="316">
                  <c:v>3.5</c:v>
                </c:pt>
                <c:pt idx="317">
                  <c:v>0</c:v>
                </c:pt>
                <c:pt idx="318">
                  <c:v>0.3</c:v>
                </c:pt>
                <c:pt idx="319">
                  <c:v>0</c:v>
                </c:pt>
                <c:pt idx="320">
                  <c:v>9</c:v>
                </c:pt>
                <c:pt idx="321">
                  <c:v>0</c:v>
                </c:pt>
                <c:pt idx="322">
                  <c:v>0</c:v>
                </c:pt>
                <c:pt idx="323">
                  <c:v>0.7</c:v>
                </c:pt>
                <c:pt idx="324">
                  <c:v>19.9</c:v>
                </c:pt>
                <c:pt idx="325">
                  <c:v>12.1</c:v>
                </c:pt>
                <c:pt idx="326">
                  <c:v>13.5</c:v>
                </c:pt>
                <c:pt idx="327">
                  <c:v>0</c:v>
                </c:pt>
                <c:pt idx="328">
                  <c:v>30.7</c:v>
                </c:pt>
                <c:pt idx="329">
                  <c:v>1.5</c:v>
                </c:pt>
                <c:pt idx="330">
                  <c:v>7.7</c:v>
                </c:pt>
                <c:pt idx="331">
                  <c:v>0.4</c:v>
                </c:pt>
                <c:pt idx="332">
                  <c:v>0</c:v>
                </c:pt>
                <c:pt idx="333">
                  <c:v>0</c:v>
                </c:pt>
                <c:pt idx="334">
                  <c:v>0.3</c:v>
                </c:pt>
                <c:pt idx="335">
                  <c:v>0</c:v>
                </c:pt>
                <c:pt idx="336">
                  <c:v>5.3</c:v>
                </c:pt>
                <c:pt idx="337">
                  <c:v>2.1</c:v>
                </c:pt>
                <c:pt idx="338">
                  <c:v>6.2</c:v>
                </c:pt>
                <c:pt idx="339">
                  <c:v>0</c:v>
                </c:pt>
                <c:pt idx="340">
                  <c:v>8.9</c:v>
                </c:pt>
                <c:pt idx="341">
                  <c:v>0</c:v>
                </c:pt>
                <c:pt idx="342">
                  <c:v>0</c:v>
                </c:pt>
                <c:pt idx="343">
                  <c:v>1</c:v>
                </c:pt>
                <c:pt idx="344">
                  <c:v>0</c:v>
                </c:pt>
                <c:pt idx="345">
                  <c:v>0</c:v>
                </c:pt>
                <c:pt idx="346">
                  <c:v>0</c:v>
                </c:pt>
                <c:pt idx="347">
                  <c:v>0.4</c:v>
                </c:pt>
                <c:pt idx="348">
                  <c:v>17.7</c:v>
                </c:pt>
                <c:pt idx="349">
                  <c:v>0.3</c:v>
                </c:pt>
                <c:pt idx="350">
                  <c:v>2.3</c:v>
                </c:pt>
                <c:pt idx="351">
                  <c:v>1.2</c:v>
                </c:pt>
                <c:pt idx="352">
                  <c:v>0</c:v>
                </c:pt>
                <c:pt idx="353">
                  <c:v>18.3</c:v>
                </c:pt>
                <c:pt idx="354">
                  <c:v>10.2</c:v>
                </c:pt>
                <c:pt idx="355">
                  <c:v>9.1</c:v>
                </c:pt>
                <c:pt idx="356">
                  <c:v>14.2</c:v>
                </c:pt>
                <c:pt idx="357">
                  <c:v>1.7</c:v>
                </c:pt>
                <c:pt idx="358">
                  <c:v>8.7</c:v>
                </c:pt>
                <c:pt idx="359">
                  <c:v>2.6</c:v>
                </c:pt>
                <c:pt idx="360">
                  <c:v>6.4</c:v>
                </c:pt>
                <c:pt idx="361">
                  <c:v>11.8</c:v>
                </c:pt>
                <c:pt idx="362">
                  <c:v>0.2</c:v>
                </c:pt>
                <c:pt idx="363">
                  <c:v>8.9</c:v>
                </c:pt>
                <c:pt idx="364">
                  <c:v>0.3</c:v>
                </c:pt>
                <c:pt idx="365">
                  <c:v>2.8</c:v>
                </c:pt>
              </c:numCache>
            </c:numRef>
          </c:val>
        </c:ser>
        <c:axId val="40694056"/>
        <c:axId val="30702185"/>
      </c:barChart>
      <c:catAx>
        <c:axId val="40694056"/>
        <c:scaling>
          <c:orientation val="minMax"/>
        </c:scaling>
        <c:axPos val="b"/>
        <c:delete val="0"/>
        <c:numFmt formatCode="General" sourceLinked="1"/>
        <c:majorTickMark val="out"/>
        <c:minorTickMark val="none"/>
        <c:tickLblPos val="nextTo"/>
        <c:crossAx val="30702185"/>
        <c:crosses val="autoZero"/>
        <c:auto val="1"/>
        <c:lblOffset val="100"/>
        <c:noMultiLvlLbl val="0"/>
      </c:catAx>
      <c:valAx>
        <c:axId val="30702185"/>
        <c:scaling>
          <c:orientation val="minMax"/>
        </c:scaling>
        <c:axPos val="l"/>
        <c:majorGridlines/>
        <c:delete val="0"/>
        <c:numFmt formatCode="General" sourceLinked="1"/>
        <c:majorTickMark val="out"/>
        <c:minorTickMark val="none"/>
        <c:tickLblPos val="nextTo"/>
        <c:crossAx val="406940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Data'!$Q$9:$Q$374</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10</c:v>
                </c:pt>
                <c:pt idx="36">
                  <c:v>6</c:v>
                </c:pt>
                <c:pt idx="37">
                  <c:v>4</c:v>
                </c:pt>
                <c:pt idx="38">
                  <c:v>3</c:v>
                </c:pt>
                <c:pt idx="39">
                  <c:v>2.5</c:v>
                </c:pt>
                <c:pt idx="40">
                  <c:v>2.5</c:v>
                </c:pt>
                <c:pt idx="41">
                  <c:v>2.5</c:v>
                </c:pt>
                <c:pt idx="42">
                  <c:v>2.5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3</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ser>
        <c:axId val="7884210"/>
        <c:axId val="3849027"/>
      </c:barChart>
      <c:catAx>
        <c:axId val="7884210"/>
        <c:scaling>
          <c:orientation val="minMax"/>
        </c:scaling>
        <c:axPos val="b"/>
        <c:delete val="0"/>
        <c:numFmt formatCode="General" sourceLinked="1"/>
        <c:majorTickMark val="out"/>
        <c:minorTickMark val="none"/>
        <c:tickLblPos val="nextTo"/>
        <c:crossAx val="3849027"/>
        <c:crosses val="autoZero"/>
        <c:auto val="1"/>
        <c:lblOffset val="100"/>
        <c:noMultiLvlLbl val="0"/>
      </c:catAx>
      <c:valAx>
        <c:axId val="3849027"/>
        <c:scaling>
          <c:orientation val="minMax"/>
        </c:scaling>
        <c:axPos val="l"/>
        <c:majorGridlines/>
        <c:delete val="0"/>
        <c:numFmt formatCode="General" sourceLinked="1"/>
        <c:majorTickMark val="out"/>
        <c:minorTickMark val="none"/>
        <c:tickLblPos val="nextTo"/>
        <c:crossAx val="78842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Data'!$F$9:$F$280</c:f>
              <c:numCache>
                <c:ptCount val="272"/>
                <c:pt idx="0">
                  <c:v>9.3</c:v>
                </c:pt>
                <c:pt idx="1">
                  <c:v>6.4</c:v>
                </c:pt>
                <c:pt idx="2">
                  <c:v>6.55</c:v>
                </c:pt>
                <c:pt idx="3">
                  <c:v>6.75</c:v>
                </c:pt>
                <c:pt idx="4">
                  <c:v>6.449999999999999</c:v>
                </c:pt>
                <c:pt idx="5">
                  <c:v>5.550000000000001</c:v>
                </c:pt>
                <c:pt idx="6">
                  <c:v>5.05</c:v>
                </c:pt>
                <c:pt idx="7">
                  <c:v>8.95</c:v>
                </c:pt>
                <c:pt idx="8">
                  <c:v>9.05</c:v>
                </c:pt>
                <c:pt idx="9">
                  <c:v>6.1000000000000005</c:v>
                </c:pt>
                <c:pt idx="10">
                  <c:v>9.55</c:v>
                </c:pt>
                <c:pt idx="11">
                  <c:v>9.5</c:v>
                </c:pt>
                <c:pt idx="12">
                  <c:v>2</c:v>
                </c:pt>
                <c:pt idx="13">
                  <c:v>-1.3</c:v>
                </c:pt>
                <c:pt idx="14">
                  <c:v>-0.09999999999999964</c:v>
                </c:pt>
                <c:pt idx="15">
                  <c:v>0</c:v>
                </c:pt>
                <c:pt idx="16">
                  <c:v>1.2000000000000002</c:v>
                </c:pt>
                <c:pt idx="17">
                  <c:v>3.35</c:v>
                </c:pt>
                <c:pt idx="18">
                  <c:v>6</c:v>
                </c:pt>
                <c:pt idx="19">
                  <c:v>6.75</c:v>
                </c:pt>
                <c:pt idx="20">
                  <c:v>8.1</c:v>
                </c:pt>
                <c:pt idx="21">
                  <c:v>7.25</c:v>
                </c:pt>
                <c:pt idx="22">
                  <c:v>5.85</c:v>
                </c:pt>
                <c:pt idx="23">
                  <c:v>4.25</c:v>
                </c:pt>
                <c:pt idx="24">
                  <c:v>6.6</c:v>
                </c:pt>
                <c:pt idx="25">
                  <c:v>4.75</c:v>
                </c:pt>
                <c:pt idx="26">
                  <c:v>4.2</c:v>
                </c:pt>
                <c:pt idx="27">
                  <c:v>3.0500000000000003</c:v>
                </c:pt>
                <c:pt idx="28">
                  <c:v>0.4</c:v>
                </c:pt>
                <c:pt idx="29">
                  <c:v>0.5</c:v>
                </c:pt>
                <c:pt idx="30">
                  <c:v>-0.19999999999999996</c:v>
                </c:pt>
                <c:pt idx="31">
                  <c:v>0.050000000000000044</c:v>
                </c:pt>
                <c:pt idx="32">
                  <c:v>-1.4000000000000001</c:v>
                </c:pt>
                <c:pt idx="33">
                  <c:v>-2.9</c:v>
                </c:pt>
                <c:pt idx="34">
                  <c:v>-4.3500000000000005</c:v>
                </c:pt>
                <c:pt idx="35">
                  <c:v>-1.1500000000000004</c:v>
                </c:pt>
                <c:pt idx="36">
                  <c:v>0.5999999999999999</c:v>
                </c:pt>
                <c:pt idx="37">
                  <c:v>-1.05</c:v>
                </c:pt>
                <c:pt idx="38">
                  <c:v>-3.1500000000000004</c:v>
                </c:pt>
                <c:pt idx="39">
                  <c:v>-0.6499999999999999</c:v>
                </c:pt>
                <c:pt idx="40">
                  <c:v>-0.050000000000000044</c:v>
                </c:pt>
                <c:pt idx="41">
                  <c:v>-2.7</c:v>
                </c:pt>
                <c:pt idx="42">
                  <c:v>-0.8999999999999999</c:v>
                </c:pt>
                <c:pt idx="43">
                  <c:v>4.8</c:v>
                </c:pt>
                <c:pt idx="44">
                  <c:v>5.3</c:v>
                </c:pt>
                <c:pt idx="45">
                  <c:v>7</c:v>
                </c:pt>
                <c:pt idx="46">
                  <c:v>6.949999999999999</c:v>
                </c:pt>
                <c:pt idx="47">
                  <c:v>8.2</c:v>
                </c:pt>
                <c:pt idx="48">
                  <c:v>7.95</c:v>
                </c:pt>
                <c:pt idx="49">
                  <c:v>2.8</c:v>
                </c:pt>
                <c:pt idx="50">
                  <c:v>3.35</c:v>
                </c:pt>
                <c:pt idx="51">
                  <c:v>6.55</c:v>
                </c:pt>
                <c:pt idx="52">
                  <c:v>9</c:v>
                </c:pt>
                <c:pt idx="53">
                  <c:v>12.899999999999999</c:v>
                </c:pt>
                <c:pt idx="54">
                  <c:v>12.2</c:v>
                </c:pt>
                <c:pt idx="55">
                  <c:v>5.4</c:v>
                </c:pt>
                <c:pt idx="56">
                  <c:v>5.45</c:v>
                </c:pt>
                <c:pt idx="57">
                  <c:v>7.1</c:v>
                </c:pt>
                <c:pt idx="58">
                  <c:v>9.95</c:v>
                </c:pt>
                <c:pt idx="59">
                  <c:v>10.25</c:v>
                </c:pt>
                <c:pt idx="60">
                  <c:v>8.5</c:v>
                </c:pt>
                <c:pt idx="61">
                  <c:v>7.199999999999999</c:v>
                </c:pt>
                <c:pt idx="62">
                  <c:v>8.1</c:v>
                </c:pt>
                <c:pt idx="63">
                  <c:v>5.1</c:v>
                </c:pt>
                <c:pt idx="64">
                  <c:v>6.05</c:v>
                </c:pt>
                <c:pt idx="65">
                  <c:v>3.0500000000000003</c:v>
                </c:pt>
                <c:pt idx="66">
                  <c:v>3.95</c:v>
                </c:pt>
                <c:pt idx="67">
                  <c:v>5.55</c:v>
                </c:pt>
                <c:pt idx="68">
                  <c:v>8.8</c:v>
                </c:pt>
                <c:pt idx="69">
                  <c:v>10.4</c:v>
                </c:pt>
                <c:pt idx="70">
                  <c:v>11.35</c:v>
                </c:pt>
                <c:pt idx="71">
                  <c:v>8.5</c:v>
                </c:pt>
                <c:pt idx="72">
                  <c:v>8.600000000000001</c:v>
                </c:pt>
                <c:pt idx="73">
                  <c:v>6.65</c:v>
                </c:pt>
                <c:pt idx="74">
                  <c:v>5</c:v>
                </c:pt>
                <c:pt idx="75">
                  <c:v>5.8</c:v>
                </c:pt>
                <c:pt idx="76">
                  <c:v>9</c:v>
                </c:pt>
                <c:pt idx="77">
                  <c:v>7.1</c:v>
                </c:pt>
                <c:pt idx="78">
                  <c:v>4.65</c:v>
                </c:pt>
                <c:pt idx="79">
                  <c:v>9.5</c:v>
                </c:pt>
                <c:pt idx="80">
                  <c:v>8</c:v>
                </c:pt>
                <c:pt idx="81">
                  <c:v>9.15</c:v>
                </c:pt>
                <c:pt idx="82">
                  <c:v>9.8</c:v>
                </c:pt>
                <c:pt idx="83">
                  <c:v>9.7</c:v>
                </c:pt>
                <c:pt idx="84">
                  <c:v>9.600000000000001</c:v>
                </c:pt>
                <c:pt idx="85">
                  <c:v>10.350000000000001</c:v>
                </c:pt>
                <c:pt idx="86">
                  <c:v>10.5</c:v>
                </c:pt>
                <c:pt idx="87">
                  <c:v>11</c:v>
                </c:pt>
                <c:pt idx="88">
                  <c:v>10.6</c:v>
                </c:pt>
                <c:pt idx="89">
                  <c:v>9.5</c:v>
                </c:pt>
                <c:pt idx="90">
                  <c:v>8.95</c:v>
                </c:pt>
                <c:pt idx="91">
                  <c:v>5.85</c:v>
                </c:pt>
                <c:pt idx="92">
                  <c:v>5.8</c:v>
                </c:pt>
                <c:pt idx="93">
                  <c:v>9.05</c:v>
                </c:pt>
                <c:pt idx="94">
                  <c:v>2.6</c:v>
                </c:pt>
                <c:pt idx="95">
                  <c:v>5.050000000000001</c:v>
                </c:pt>
                <c:pt idx="96">
                  <c:v>2.75</c:v>
                </c:pt>
                <c:pt idx="97">
                  <c:v>7.95</c:v>
                </c:pt>
                <c:pt idx="98">
                  <c:v>9.6</c:v>
                </c:pt>
                <c:pt idx="99">
                  <c:v>9.25</c:v>
                </c:pt>
                <c:pt idx="100">
                  <c:v>7.85</c:v>
                </c:pt>
                <c:pt idx="101">
                  <c:v>6.5</c:v>
                </c:pt>
                <c:pt idx="102">
                  <c:v>7.1</c:v>
                </c:pt>
                <c:pt idx="103">
                  <c:v>6.05</c:v>
                </c:pt>
                <c:pt idx="104">
                  <c:v>7.1</c:v>
                </c:pt>
                <c:pt idx="105">
                  <c:v>3.8</c:v>
                </c:pt>
                <c:pt idx="106">
                  <c:v>4.55</c:v>
                </c:pt>
                <c:pt idx="107">
                  <c:v>8.5</c:v>
                </c:pt>
                <c:pt idx="108">
                  <c:v>6.699999999999999</c:v>
                </c:pt>
                <c:pt idx="109">
                  <c:v>8.399999999999999</c:v>
                </c:pt>
                <c:pt idx="110">
                  <c:v>7.75</c:v>
                </c:pt>
                <c:pt idx="111">
                  <c:v>6.4</c:v>
                </c:pt>
                <c:pt idx="112">
                  <c:v>7</c:v>
                </c:pt>
                <c:pt idx="113">
                  <c:v>8.7</c:v>
                </c:pt>
                <c:pt idx="114">
                  <c:v>7.9</c:v>
                </c:pt>
                <c:pt idx="115">
                  <c:v>8.1</c:v>
                </c:pt>
                <c:pt idx="116">
                  <c:v>9.4</c:v>
                </c:pt>
                <c:pt idx="117">
                  <c:v>6.95</c:v>
                </c:pt>
                <c:pt idx="118">
                  <c:v>6.95</c:v>
                </c:pt>
                <c:pt idx="119">
                  <c:v>8.1</c:v>
                </c:pt>
                <c:pt idx="120">
                  <c:v>10.75</c:v>
                </c:pt>
                <c:pt idx="121">
                  <c:v>9.75</c:v>
                </c:pt>
                <c:pt idx="122">
                  <c:v>12</c:v>
                </c:pt>
                <c:pt idx="123">
                  <c:v>7.4</c:v>
                </c:pt>
                <c:pt idx="124">
                  <c:v>7.8</c:v>
                </c:pt>
                <c:pt idx="125">
                  <c:v>4.4</c:v>
                </c:pt>
                <c:pt idx="126">
                  <c:v>5.95</c:v>
                </c:pt>
                <c:pt idx="127">
                  <c:v>7.45</c:v>
                </c:pt>
                <c:pt idx="128">
                  <c:v>12.75</c:v>
                </c:pt>
                <c:pt idx="129">
                  <c:v>11.05</c:v>
                </c:pt>
                <c:pt idx="130">
                  <c:v>15.2</c:v>
                </c:pt>
                <c:pt idx="131">
                  <c:v>10.95</c:v>
                </c:pt>
                <c:pt idx="132">
                  <c:v>8.55</c:v>
                </c:pt>
                <c:pt idx="133">
                  <c:v>9</c:v>
                </c:pt>
                <c:pt idx="134">
                  <c:v>11.4</c:v>
                </c:pt>
                <c:pt idx="135">
                  <c:v>7.3</c:v>
                </c:pt>
                <c:pt idx="136">
                  <c:v>7</c:v>
                </c:pt>
                <c:pt idx="137">
                  <c:v>8.85</c:v>
                </c:pt>
                <c:pt idx="138">
                  <c:v>11.100000000000001</c:v>
                </c:pt>
                <c:pt idx="139">
                  <c:v>8.75</c:v>
                </c:pt>
                <c:pt idx="140">
                  <c:v>9.35</c:v>
                </c:pt>
                <c:pt idx="141">
                  <c:v>13.649999999999999</c:v>
                </c:pt>
                <c:pt idx="142">
                  <c:v>16.3</c:v>
                </c:pt>
                <c:pt idx="143">
                  <c:v>17.1</c:v>
                </c:pt>
                <c:pt idx="144">
                  <c:v>19.35</c:v>
                </c:pt>
                <c:pt idx="145">
                  <c:v>19.05</c:v>
                </c:pt>
                <c:pt idx="146">
                  <c:v>17.45</c:v>
                </c:pt>
                <c:pt idx="147">
                  <c:v>17.35</c:v>
                </c:pt>
                <c:pt idx="148">
                  <c:v>17.65</c:v>
                </c:pt>
                <c:pt idx="149">
                  <c:v>16.549999999999997</c:v>
                </c:pt>
                <c:pt idx="150">
                  <c:v>16.65</c:v>
                </c:pt>
                <c:pt idx="151">
                  <c:v>14.25</c:v>
                </c:pt>
                <c:pt idx="152">
                  <c:v>15.45</c:v>
                </c:pt>
                <c:pt idx="153">
                  <c:v>12.3</c:v>
                </c:pt>
                <c:pt idx="154">
                  <c:v>9.6</c:v>
                </c:pt>
                <c:pt idx="155">
                  <c:v>10.3</c:v>
                </c:pt>
                <c:pt idx="156">
                  <c:v>11.2</c:v>
                </c:pt>
                <c:pt idx="157">
                  <c:v>14.450000000000001</c:v>
                </c:pt>
                <c:pt idx="158">
                  <c:v>12.4</c:v>
                </c:pt>
                <c:pt idx="159">
                  <c:v>12.3</c:v>
                </c:pt>
                <c:pt idx="160">
                  <c:v>12.55</c:v>
                </c:pt>
                <c:pt idx="161">
                  <c:v>14.25</c:v>
                </c:pt>
                <c:pt idx="162">
                  <c:v>11.9</c:v>
                </c:pt>
                <c:pt idx="163">
                  <c:v>11.45</c:v>
                </c:pt>
                <c:pt idx="164">
                  <c:v>12.5</c:v>
                </c:pt>
                <c:pt idx="165">
                  <c:v>13.3</c:v>
                </c:pt>
                <c:pt idx="166">
                  <c:v>12.5</c:v>
                </c:pt>
                <c:pt idx="167">
                  <c:v>12.8</c:v>
                </c:pt>
                <c:pt idx="168">
                  <c:v>13.25</c:v>
                </c:pt>
                <c:pt idx="169">
                  <c:v>14.6</c:v>
                </c:pt>
                <c:pt idx="170">
                  <c:v>14.65</c:v>
                </c:pt>
                <c:pt idx="171">
                  <c:v>14.3</c:v>
                </c:pt>
                <c:pt idx="172">
                  <c:v>14.850000000000001</c:v>
                </c:pt>
                <c:pt idx="173">
                  <c:v>13.1</c:v>
                </c:pt>
                <c:pt idx="174">
                  <c:v>13.5</c:v>
                </c:pt>
                <c:pt idx="175">
                  <c:v>14.25</c:v>
                </c:pt>
                <c:pt idx="176">
                  <c:v>15.8</c:v>
                </c:pt>
                <c:pt idx="177">
                  <c:v>15.8</c:v>
                </c:pt>
                <c:pt idx="178">
                  <c:v>20.9</c:v>
                </c:pt>
                <c:pt idx="179">
                  <c:v>19.8</c:v>
                </c:pt>
                <c:pt idx="180">
                  <c:v>16.95</c:v>
                </c:pt>
                <c:pt idx="181">
                  <c:v>15.85</c:v>
                </c:pt>
                <c:pt idx="182">
                  <c:v>13.35</c:v>
                </c:pt>
                <c:pt idx="183">
                  <c:v>14.35</c:v>
                </c:pt>
                <c:pt idx="184">
                  <c:v>15.600000000000001</c:v>
                </c:pt>
                <c:pt idx="185">
                  <c:v>18.9</c:v>
                </c:pt>
                <c:pt idx="186">
                  <c:v>18.35</c:v>
                </c:pt>
                <c:pt idx="187">
                  <c:v>15.950000000000001</c:v>
                </c:pt>
                <c:pt idx="188">
                  <c:v>14.85</c:v>
                </c:pt>
                <c:pt idx="189">
                  <c:v>16.8</c:v>
                </c:pt>
                <c:pt idx="190">
                  <c:v>16.3</c:v>
                </c:pt>
                <c:pt idx="191">
                  <c:v>14.799999999999999</c:v>
                </c:pt>
                <c:pt idx="192">
                  <c:v>12.95</c:v>
                </c:pt>
                <c:pt idx="193">
                  <c:v>13.25</c:v>
                </c:pt>
                <c:pt idx="194">
                  <c:v>13.5</c:v>
                </c:pt>
                <c:pt idx="195">
                  <c:v>14.4</c:v>
                </c:pt>
                <c:pt idx="196">
                  <c:v>14</c:v>
                </c:pt>
                <c:pt idx="197">
                  <c:v>13.65</c:v>
                </c:pt>
                <c:pt idx="198">
                  <c:v>17.65</c:v>
                </c:pt>
                <c:pt idx="199">
                  <c:v>17.9</c:v>
                </c:pt>
                <c:pt idx="200">
                  <c:v>13.5</c:v>
                </c:pt>
                <c:pt idx="201">
                  <c:v>14.100000000000001</c:v>
                </c:pt>
                <c:pt idx="202">
                  <c:v>14.1</c:v>
                </c:pt>
                <c:pt idx="203">
                  <c:v>18.45</c:v>
                </c:pt>
                <c:pt idx="204">
                  <c:v>19.85</c:v>
                </c:pt>
                <c:pt idx="205">
                  <c:v>20.75</c:v>
                </c:pt>
                <c:pt idx="206">
                  <c:v>18.95</c:v>
                </c:pt>
                <c:pt idx="207">
                  <c:v>20.4</c:v>
                </c:pt>
                <c:pt idx="208">
                  <c:v>18.6</c:v>
                </c:pt>
                <c:pt idx="209">
                  <c:v>13.75</c:v>
                </c:pt>
                <c:pt idx="210">
                  <c:v>13.9</c:v>
                </c:pt>
                <c:pt idx="211">
                  <c:v>13.8</c:v>
                </c:pt>
                <c:pt idx="212">
                  <c:v>13.799999999999999</c:v>
                </c:pt>
                <c:pt idx="213">
                  <c:v>16.549999999999997</c:v>
                </c:pt>
                <c:pt idx="214">
                  <c:v>16.2</c:v>
                </c:pt>
                <c:pt idx="215">
                  <c:v>15.6</c:v>
                </c:pt>
                <c:pt idx="216">
                  <c:v>16.9</c:v>
                </c:pt>
                <c:pt idx="217">
                  <c:v>15.45</c:v>
                </c:pt>
                <c:pt idx="218">
                  <c:v>15.549999999999999</c:v>
                </c:pt>
                <c:pt idx="219">
                  <c:v>15.3</c:v>
                </c:pt>
                <c:pt idx="220">
                  <c:v>18.1</c:v>
                </c:pt>
                <c:pt idx="221">
                  <c:v>17.55</c:v>
                </c:pt>
                <c:pt idx="222">
                  <c:v>16.95</c:v>
                </c:pt>
                <c:pt idx="223">
                  <c:v>17.85</c:v>
                </c:pt>
                <c:pt idx="224">
                  <c:v>17.05</c:v>
                </c:pt>
                <c:pt idx="225">
                  <c:v>18.25</c:v>
                </c:pt>
                <c:pt idx="226">
                  <c:v>19.65</c:v>
                </c:pt>
                <c:pt idx="227">
                  <c:v>19</c:v>
                </c:pt>
                <c:pt idx="228">
                  <c:v>17.45</c:v>
                </c:pt>
                <c:pt idx="229">
                  <c:v>18.7</c:v>
                </c:pt>
                <c:pt idx="230">
                  <c:v>20.45</c:v>
                </c:pt>
                <c:pt idx="231">
                  <c:v>19.5</c:v>
                </c:pt>
                <c:pt idx="232">
                  <c:v>18.7</c:v>
                </c:pt>
                <c:pt idx="233">
                  <c:v>16.2</c:v>
                </c:pt>
                <c:pt idx="234">
                  <c:v>15.649999999999999</c:v>
                </c:pt>
                <c:pt idx="235">
                  <c:v>14.8</c:v>
                </c:pt>
                <c:pt idx="236">
                  <c:v>15.950000000000001</c:v>
                </c:pt>
                <c:pt idx="237">
                  <c:v>18.1</c:v>
                </c:pt>
                <c:pt idx="238">
                  <c:v>16.6</c:v>
                </c:pt>
                <c:pt idx="239">
                  <c:v>14.1</c:v>
                </c:pt>
                <c:pt idx="240">
                  <c:v>15.9</c:v>
                </c:pt>
                <c:pt idx="241">
                  <c:v>14.45</c:v>
                </c:pt>
                <c:pt idx="242">
                  <c:v>13.55</c:v>
                </c:pt>
                <c:pt idx="243">
                  <c:v>9.8</c:v>
                </c:pt>
                <c:pt idx="244">
                  <c:v>15.75</c:v>
                </c:pt>
                <c:pt idx="245">
                  <c:v>17.55</c:v>
                </c:pt>
                <c:pt idx="246">
                  <c:v>15.6</c:v>
                </c:pt>
                <c:pt idx="247">
                  <c:v>16.7</c:v>
                </c:pt>
                <c:pt idx="248">
                  <c:v>12.200000000000001</c:v>
                </c:pt>
                <c:pt idx="249">
                  <c:v>12.899999999999999</c:v>
                </c:pt>
                <c:pt idx="250">
                  <c:v>17.7</c:v>
                </c:pt>
                <c:pt idx="251">
                  <c:v>16.3</c:v>
                </c:pt>
                <c:pt idx="252">
                  <c:v>16.099999999999998</c:v>
                </c:pt>
                <c:pt idx="253">
                  <c:v>17.15</c:v>
                </c:pt>
                <c:pt idx="254">
                  <c:v>13.15</c:v>
                </c:pt>
                <c:pt idx="255">
                  <c:v>9.65</c:v>
                </c:pt>
                <c:pt idx="256">
                  <c:v>10.35</c:v>
                </c:pt>
                <c:pt idx="257">
                  <c:v>14</c:v>
                </c:pt>
                <c:pt idx="258">
                  <c:v>13.9</c:v>
                </c:pt>
                <c:pt idx="259">
                  <c:v>14.9</c:v>
                </c:pt>
                <c:pt idx="260">
                  <c:v>11.05</c:v>
                </c:pt>
                <c:pt idx="261">
                  <c:v>10.7</c:v>
                </c:pt>
                <c:pt idx="262">
                  <c:v>10.45</c:v>
                </c:pt>
                <c:pt idx="263">
                  <c:v>11.25</c:v>
                </c:pt>
                <c:pt idx="264">
                  <c:v>10.85</c:v>
                </c:pt>
                <c:pt idx="265">
                  <c:v>7.45</c:v>
                </c:pt>
                <c:pt idx="266">
                  <c:v>8.850000000000001</c:v>
                </c:pt>
                <c:pt idx="267">
                  <c:v>10.45</c:v>
                </c:pt>
                <c:pt idx="268">
                  <c:v>10.05</c:v>
                </c:pt>
                <c:pt idx="269">
                  <c:v>11.35</c:v>
                </c:pt>
                <c:pt idx="270">
                  <c:v>10.55</c:v>
                </c:pt>
                <c:pt idx="271">
                  <c:v>10.95</c:v>
                </c:pt>
              </c:numCache>
            </c:numRef>
          </c:val>
          <c:smooth val="0"/>
        </c:ser>
        <c:marker val="1"/>
        <c:axId val="34641244"/>
        <c:axId val="43335741"/>
      </c:lineChart>
      <c:catAx>
        <c:axId val="34641244"/>
        <c:scaling>
          <c:orientation val="minMax"/>
        </c:scaling>
        <c:axPos val="b"/>
        <c:delete val="0"/>
        <c:numFmt formatCode="General" sourceLinked="1"/>
        <c:majorTickMark val="out"/>
        <c:minorTickMark val="none"/>
        <c:tickLblPos val="nextTo"/>
        <c:crossAx val="43335741"/>
        <c:crosses val="autoZero"/>
        <c:auto val="1"/>
        <c:lblOffset val="100"/>
        <c:noMultiLvlLbl val="0"/>
      </c:catAx>
      <c:valAx>
        <c:axId val="43335741"/>
        <c:scaling>
          <c:orientation val="minMax"/>
        </c:scaling>
        <c:axPos val="l"/>
        <c:majorGridlines/>
        <c:delete val="0"/>
        <c:numFmt formatCode="General" sourceLinked="1"/>
        <c:majorTickMark val="out"/>
        <c:minorTickMark val="none"/>
        <c:tickLblPos val="nextTo"/>
        <c:crossAx val="346412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4.8983870967741945</c:v>
                </c:pt>
                <c:pt idx="1">
                  <c:v>3.706896551724139</c:v>
                </c:pt>
                <c:pt idx="2">
                  <c:v>8.064516129032258</c:v>
                </c:pt>
                <c:pt idx="3">
                  <c:v>7.081666666666667</c:v>
                </c:pt>
                <c:pt idx="4">
                  <c:v>11.979032258064514</c:v>
                </c:pt>
                <c:pt idx="5">
                  <c:v>13.895</c:v>
                </c:pt>
                <c:pt idx="6">
                  <c:v>15.82258064516129</c:v>
                </c:pt>
                <c:pt idx="7">
                  <c:v>16.64032258064516</c:v>
                </c:pt>
                <c:pt idx="8">
                  <c:v>12.628333333333332</c:v>
                </c:pt>
                <c:pt idx="9">
                  <c:v>8.849999999999998</c:v>
                </c:pt>
                <c:pt idx="10">
                  <c:v>5.788333333333334</c:v>
                </c:pt>
                <c:pt idx="11">
                  <c:v>3.9048387096774198</c:v>
                </c:pt>
              </c:numCache>
            </c:numRef>
          </c:val>
          <c:smooth val="0"/>
        </c:ser>
        <c:marker val="1"/>
        <c:axId val="54477350"/>
        <c:axId val="20534103"/>
      </c:lineChart>
      <c:catAx>
        <c:axId val="54477350"/>
        <c:scaling>
          <c:orientation val="minMax"/>
        </c:scaling>
        <c:axPos val="b"/>
        <c:delete val="0"/>
        <c:numFmt formatCode="General" sourceLinked="1"/>
        <c:majorTickMark val="out"/>
        <c:minorTickMark val="none"/>
        <c:tickLblPos val="nextTo"/>
        <c:crossAx val="20534103"/>
        <c:crosses val="autoZero"/>
        <c:auto val="1"/>
        <c:lblOffset val="100"/>
        <c:noMultiLvlLbl val="0"/>
      </c:catAx>
      <c:valAx>
        <c:axId val="20534103"/>
        <c:scaling>
          <c:orientation val="minMax"/>
        </c:scaling>
        <c:axPos val="l"/>
        <c:majorGridlines/>
        <c:delete val="0"/>
        <c:numFmt formatCode="General" sourceLinked="1"/>
        <c:majorTickMark val="out"/>
        <c:minorTickMark val="none"/>
        <c:tickLblPos val="nextTo"/>
        <c:crossAx val="544773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tonweather.com/"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s>
</file>

<file path=xl/worksheets/sheet1.xml><?xml version="1.0" encoding="utf-8"?>
<worksheet xmlns="http://schemas.openxmlformats.org/spreadsheetml/2006/main" xmlns:r="http://schemas.openxmlformats.org/officeDocument/2006/relationships">
  <dimension ref="A1:AK401"/>
  <sheetViews>
    <sheetView tabSelected="1" workbookViewId="0" topLeftCell="A1">
      <pane ySplit="8" topLeftCell="BM9" activePane="bottomLeft" state="frozen"/>
      <selection pane="topLeft" activeCell="A1" sqref="A1"/>
      <selection pane="bottomLeft" activeCell="N23" sqref="N23"/>
    </sheetView>
  </sheetViews>
  <sheetFormatPr defaultColWidth="9.140625" defaultRowHeight="12.75"/>
  <cols>
    <col min="1" max="1" width="9.140625" style="151" customWidth="1"/>
    <col min="2" max="3" width="9.140625" style="144" customWidth="1"/>
    <col min="4" max="4" width="9.140625" style="267" customWidth="1"/>
    <col min="5" max="5" width="9.140625" style="144" customWidth="1"/>
    <col min="6" max="6" width="11.00390625" style="152" bestFit="1" customWidth="1"/>
    <col min="7" max="8" width="9.140625" style="152" customWidth="1"/>
    <col min="9" max="9" width="9.140625" style="144" customWidth="1"/>
    <col min="10" max="10" width="9.140625" style="368" customWidth="1"/>
    <col min="11" max="12" width="9.140625" style="10" customWidth="1"/>
    <col min="13" max="13" width="9.140625" style="345" customWidth="1"/>
    <col min="14" max="14" width="9.140625" style="267" customWidth="1"/>
    <col min="15" max="15" width="9.140625" style="153" customWidth="1"/>
    <col min="16" max="16" width="8.7109375" style="267" customWidth="1"/>
    <col min="17" max="17" width="8.7109375" style="310" customWidth="1"/>
    <col min="18" max="18" width="8.7109375" style="10" customWidth="1"/>
    <col min="19" max="19" width="9.140625" style="153" customWidth="1"/>
    <col min="20" max="20" width="23.7109375" style="154" customWidth="1"/>
    <col min="21" max="16384" width="9.140625" style="152" customWidth="1"/>
  </cols>
  <sheetData>
    <row r="1" spans="2:18" ht="14.25" customHeight="1">
      <c r="B1" s="51" t="s">
        <v>53</v>
      </c>
      <c r="R1" s="17"/>
    </row>
    <row r="2" spans="1:17" ht="11.25" customHeight="1">
      <c r="A2" s="89" t="s">
        <v>447</v>
      </c>
      <c r="B2" s="264" t="s">
        <v>290</v>
      </c>
      <c r="C2" s="145" t="s">
        <v>85</v>
      </c>
      <c r="D2" s="16" t="s">
        <v>502</v>
      </c>
      <c r="E2" s="145" t="s">
        <v>503</v>
      </c>
      <c r="F2" s="16" t="s">
        <v>504</v>
      </c>
      <c r="G2" s="16" t="s">
        <v>147</v>
      </c>
      <c r="H2" s="16" t="s">
        <v>473</v>
      </c>
      <c r="I2" s="145" t="s">
        <v>474</v>
      </c>
      <c r="J2" s="369" t="s">
        <v>475</v>
      </c>
      <c r="K2" s="16" t="s">
        <v>476</v>
      </c>
      <c r="L2" s="16" t="s">
        <v>80</v>
      </c>
      <c r="M2" s="16" t="s">
        <v>477</v>
      </c>
      <c r="N2" s="16" t="s">
        <v>478</v>
      </c>
      <c r="O2" s="16" t="s">
        <v>513</v>
      </c>
      <c r="P2" s="397" t="s">
        <v>514</v>
      </c>
      <c r="Q2" s="311" t="s">
        <v>519</v>
      </c>
    </row>
    <row r="3" spans="1:17" ht="11.25" customHeight="1">
      <c r="A3" s="155" t="s">
        <v>448</v>
      </c>
      <c r="B3" s="43" t="s">
        <v>81</v>
      </c>
      <c r="C3" s="18">
        <f>SUM(D9:D39)/31</f>
        <v>8.267741935483873</v>
      </c>
      <c r="D3" s="305">
        <f>SUM(D40:D68)/29</f>
        <v>7.344827586206898</v>
      </c>
      <c r="E3" s="290">
        <f>SUM(D69:D99)/31</f>
        <v>13.40967741935484</v>
      </c>
      <c r="F3" s="12">
        <f>SUM(D100:D129)/30</f>
        <v>11.383333333333335</v>
      </c>
      <c r="G3" s="12">
        <f>SUM(D130:D160)/31</f>
        <v>16.874193548387094</v>
      </c>
      <c r="H3" s="12">
        <f>SUM(D161:D190)/30</f>
        <v>17.303333333333338</v>
      </c>
      <c r="I3" s="21">
        <f>SUM(D191:D221)/31</f>
        <v>19.858064516129033</v>
      </c>
      <c r="J3" s="12">
        <f>SUM(D222:D252)/31</f>
        <v>20.945161290322584</v>
      </c>
      <c r="K3" s="12">
        <f>SUM(D253:D282)/30</f>
        <v>17.336666666666666</v>
      </c>
      <c r="L3" s="12">
        <f>SUM(D283:D313)/31</f>
        <v>12.461290322580643</v>
      </c>
      <c r="M3" s="12">
        <f>SUM(D314:D343)/30</f>
        <v>8.950000000000001</v>
      </c>
      <c r="N3" s="12">
        <f>SUM(D344:D374)/31</f>
        <v>6.9</v>
      </c>
      <c r="O3" s="15">
        <f>SUM(C3:N3)/12</f>
        <v>13.419524162649859</v>
      </c>
      <c r="P3" s="398" t="s">
        <v>515</v>
      </c>
      <c r="Q3" s="312" t="s">
        <v>352</v>
      </c>
    </row>
    <row r="4" spans="1:17" ht="11.25" customHeight="1">
      <c r="A4" s="90" t="s">
        <v>177</v>
      </c>
      <c r="B4" s="44" t="s">
        <v>82</v>
      </c>
      <c r="C4" s="18">
        <f>SUM(E9:E39)/31</f>
        <v>1.5290322580645164</v>
      </c>
      <c r="D4" s="305">
        <f>SUM(E40:E68)/29</f>
        <v>0.06896551724137968</v>
      </c>
      <c r="E4" s="290">
        <f>SUM(E69:E99)/31</f>
        <v>2.7193548387096773</v>
      </c>
      <c r="F4" s="12">
        <f>SUM(E100:E129)/30</f>
        <v>2.7800000000000002</v>
      </c>
      <c r="G4" s="12">
        <f>SUM(E130:E160)/31</f>
        <v>7.083870967741936</v>
      </c>
      <c r="H4" s="12">
        <f>SUM(E161:E190)/30</f>
        <v>10.486666666666663</v>
      </c>
      <c r="I4" s="21">
        <f>SUM(E191:E221)/31</f>
        <v>11.787096774193547</v>
      </c>
      <c r="J4" s="12">
        <f>SUM(E222:E252)/31</f>
        <v>12.33548387096774</v>
      </c>
      <c r="K4" s="12">
        <f>SUM(E253:E282)/30</f>
        <v>7.919999999999999</v>
      </c>
      <c r="L4" s="12">
        <f>SUM(E283:E313)/31</f>
        <v>5.2387096774193544</v>
      </c>
      <c r="M4" s="12">
        <f>SUM(E314:E343)/30</f>
        <v>2.6266666666666665</v>
      </c>
      <c r="N4" s="12">
        <f>SUM(E344:E374)/31</f>
        <v>0.9096774193548389</v>
      </c>
      <c r="O4" s="15">
        <f>SUM(C4:N4)/12</f>
        <v>5.457127054752193</v>
      </c>
      <c r="P4" s="399" t="s">
        <v>516</v>
      </c>
      <c r="Q4" s="321" t="s">
        <v>353</v>
      </c>
    </row>
    <row r="5" spans="1:17" ht="11.25" customHeight="1">
      <c r="A5" s="91" t="s">
        <v>175</v>
      </c>
      <c r="B5" s="44" t="s">
        <v>83</v>
      </c>
      <c r="C5" s="18">
        <f aca="true" t="shared" si="0" ref="C5:I5">SUM(C3:C4)/2</f>
        <v>4.8983870967741945</v>
      </c>
      <c r="D5" s="305">
        <f t="shared" si="0"/>
        <v>3.706896551724139</v>
      </c>
      <c r="E5" s="291">
        <f t="shared" si="0"/>
        <v>8.064516129032258</v>
      </c>
      <c r="F5" s="13">
        <f t="shared" si="0"/>
        <v>7.081666666666667</v>
      </c>
      <c r="G5" s="11">
        <f t="shared" si="0"/>
        <v>11.979032258064514</v>
      </c>
      <c r="H5" s="11">
        <f t="shared" si="0"/>
        <v>13.895</v>
      </c>
      <c r="I5" s="18">
        <f t="shared" si="0"/>
        <v>15.82258064516129</v>
      </c>
      <c r="J5" s="11">
        <f>SUM(J3:J4)/2</f>
        <v>16.64032258064516</v>
      </c>
      <c r="K5" s="11">
        <f>SUM(K3:K4)/2</f>
        <v>12.628333333333332</v>
      </c>
      <c r="L5" s="11">
        <f>SUM(L3:L4)/2</f>
        <v>8.849999999999998</v>
      </c>
      <c r="M5" s="11">
        <f>SUM(M3:M4)/2</f>
        <v>5.788333333333334</v>
      </c>
      <c r="N5" s="11">
        <f>SUM(N3:N4)/2</f>
        <v>3.9048387096774198</v>
      </c>
      <c r="O5" s="425"/>
      <c r="P5" s="400" t="s">
        <v>517</v>
      </c>
      <c r="Q5" s="313" t="s">
        <v>354</v>
      </c>
    </row>
    <row r="6" spans="1:17" ht="11.25" customHeight="1" thickBot="1">
      <c r="A6" s="92" t="s">
        <v>176</v>
      </c>
      <c r="B6" s="45" t="s">
        <v>84</v>
      </c>
      <c r="C6" s="19">
        <f>SUM(P9:P39)</f>
        <v>64.80000000000001</v>
      </c>
      <c r="D6" s="325">
        <f>SUM(P40:P68)</f>
        <v>25.799999999999994</v>
      </c>
      <c r="E6" s="292">
        <f>SUM(P69:P99)</f>
        <v>33.1</v>
      </c>
      <c r="F6" s="14">
        <f>SUM(P100:P129)</f>
        <v>125.70000000000002</v>
      </c>
      <c r="G6" s="14">
        <f>SUM(P130:P160)</f>
        <v>36.199999999999996</v>
      </c>
      <c r="H6" s="14">
        <f>SUM(P161:P190)</f>
        <v>154.70000000000002</v>
      </c>
      <c r="I6" s="19">
        <f>SUM(P191:P221)</f>
        <v>115.7</v>
      </c>
      <c r="J6" s="14">
        <f>SUM(P222:P252)</f>
        <v>60.80000000000001</v>
      </c>
      <c r="K6" s="14">
        <f>SUM(P253:P282)</f>
        <v>65.99999999999999</v>
      </c>
      <c r="L6" s="14">
        <f>SUM(P283:P313)</f>
        <v>67.6</v>
      </c>
      <c r="M6" s="14">
        <f>SUM(P314:P343)</f>
        <v>106.90000000000002</v>
      </c>
      <c r="N6" s="14">
        <f>SUM(P344:P374)</f>
        <v>140.60000000000002</v>
      </c>
      <c r="O6" s="15">
        <f>SUM(C6:N6)</f>
        <v>997.9000000000002</v>
      </c>
      <c r="P6" s="401" t="s">
        <v>518</v>
      </c>
      <c r="Q6" s="384" t="s">
        <v>355</v>
      </c>
    </row>
    <row r="7" spans="1:22" ht="38.25" customHeight="1" thickTop="1">
      <c r="A7" s="156" t="s">
        <v>513</v>
      </c>
      <c r="B7" s="157" t="s">
        <v>213</v>
      </c>
      <c r="C7" s="158" t="s">
        <v>168</v>
      </c>
      <c r="D7" s="326" t="s">
        <v>332</v>
      </c>
      <c r="E7" s="293" t="s">
        <v>48</v>
      </c>
      <c r="F7" s="54" t="s">
        <v>453</v>
      </c>
      <c r="G7" s="55" t="s">
        <v>170</v>
      </c>
      <c r="H7" s="53" t="s">
        <v>169</v>
      </c>
      <c r="I7" s="159" t="s">
        <v>174</v>
      </c>
      <c r="J7" s="370" t="s">
        <v>171</v>
      </c>
      <c r="K7" s="7" t="s">
        <v>299</v>
      </c>
      <c r="L7" s="7" t="s">
        <v>47</v>
      </c>
      <c r="M7" s="346" t="s">
        <v>173</v>
      </c>
      <c r="N7" s="268" t="s">
        <v>172</v>
      </c>
      <c r="O7" s="4" t="s">
        <v>446</v>
      </c>
      <c r="P7" s="346" t="s">
        <v>109</v>
      </c>
      <c r="Q7" s="6" t="s">
        <v>333</v>
      </c>
      <c r="R7" s="6" t="s">
        <v>292</v>
      </c>
      <c r="S7" s="8" t="s">
        <v>412</v>
      </c>
      <c r="T7" s="46" t="s">
        <v>496</v>
      </c>
      <c r="U7" s="5" t="s">
        <v>494</v>
      </c>
      <c r="V7" s="5" t="s">
        <v>495</v>
      </c>
    </row>
    <row r="8" spans="1:37" ht="15.75" customHeight="1" thickBot="1">
      <c r="A8" s="93"/>
      <c r="B8" s="160" t="s">
        <v>59</v>
      </c>
      <c r="C8" s="161"/>
      <c r="D8" s="327"/>
      <c r="E8" s="146"/>
      <c r="F8" s="162"/>
      <c r="G8" s="162"/>
      <c r="H8" s="163"/>
      <c r="I8" s="164"/>
      <c r="J8" s="165"/>
      <c r="K8" s="94"/>
      <c r="L8" s="94"/>
      <c r="M8" s="269"/>
      <c r="N8" s="269"/>
      <c r="O8" s="165"/>
      <c r="P8" s="402"/>
      <c r="Q8" s="314"/>
      <c r="R8" s="95"/>
      <c r="S8" s="96"/>
      <c r="T8" s="97"/>
      <c r="U8" s="98"/>
      <c r="V8" s="99"/>
      <c r="X8" s="83" t="s">
        <v>248</v>
      </c>
      <c r="Y8" s="83" t="s">
        <v>249</v>
      </c>
      <c r="AH8" s="152" t="s">
        <v>63</v>
      </c>
      <c r="AI8" s="152" t="s">
        <v>64</v>
      </c>
      <c r="AJ8" s="152" t="s">
        <v>65</v>
      </c>
      <c r="AK8" s="152" t="s">
        <v>66</v>
      </c>
    </row>
    <row r="9" spans="1:37" s="171" customFormat="1" ht="12" customHeight="1" thickBot="1">
      <c r="A9" s="266">
        <v>40909</v>
      </c>
      <c r="B9" s="166">
        <v>8.7</v>
      </c>
      <c r="C9" s="140">
        <v>7.9</v>
      </c>
      <c r="D9" s="275">
        <v>10.2</v>
      </c>
      <c r="E9" s="131">
        <v>8.4</v>
      </c>
      <c r="F9" s="167">
        <f aca="true" t="shared" si="1" ref="F9:F72">AVERAGE(D9:E9)</f>
        <v>9.3</v>
      </c>
      <c r="G9" s="167">
        <f>100*(AJ9/AH9)</f>
        <v>89.02677160132674</v>
      </c>
      <c r="H9" s="168">
        <f aca="true" t="shared" si="2" ref="H9:H72">AK9</f>
        <v>6.994961438931849</v>
      </c>
      <c r="I9" s="169">
        <v>5.9</v>
      </c>
      <c r="J9" s="371">
        <v>5</v>
      </c>
      <c r="K9" s="104" t="s">
        <v>363</v>
      </c>
      <c r="L9" s="265" t="s">
        <v>291</v>
      </c>
      <c r="M9" s="286">
        <v>3</v>
      </c>
      <c r="N9" s="270">
        <v>24.4</v>
      </c>
      <c r="O9" s="170" t="s">
        <v>45</v>
      </c>
      <c r="P9" s="303">
        <v>4.3</v>
      </c>
      <c r="Q9" s="211">
        <v>0</v>
      </c>
      <c r="R9" s="106"/>
      <c r="S9" s="106">
        <v>1003</v>
      </c>
      <c r="T9" s="122" t="s">
        <v>313</v>
      </c>
      <c r="U9" s="107" t="s">
        <v>486</v>
      </c>
      <c r="V9" s="108"/>
      <c r="X9" s="109">
        <v>6.6</v>
      </c>
      <c r="Y9" s="109">
        <v>1.3</v>
      </c>
      <c r="AH9" s="171">
        <f aca="true" t="shared" si="3" ref="AH9:AH72">6.107*EXP(17.38*(B9/(239+B9)))</f>
        <v>11.244461571652899</v>
      </c>
      <c r="AI9" s="171">
        <f aca="true" t="shared" si="4" ref="AI9:AI72">IF(W9&gt;=0,6.107*EXP(17.38*(C9/(239+C9))),6.107*EXP(22.44*(C9/(272.4+C9))))</f>
        <v>10.649781121194382</v>
      </c>
      <c r="AJ9" s="171">
        <f aca="true" t="shared" si="5" ref="AJ9:AJ72">IF(C9&gt;=0,AI9-(0.000799*1000*(B9-C9)),AI9-(0.00072*1000*(B9-C9)))</f>
        <v>10.010581121194383</v>
      </c>
      <c r="AK9" s="171">
        <f aca="true" t="shared" si="6" ref="AK9:AK72">239*LN(AJ9/6.107)/(17.38-LN(AJ9/6.107))</f>
        <v>6.994961438931849</v>
      </c>
    </row>
    <row r="10" spans="1:37" ht="12" customHeight="1" thickBot="1">
      <c r="A10" s="266">
        <v>40910</v>
      </c>
      <c r="B10" s="172">
        <v>1.7</v>
      </c>
      <c r="C10" s="173">
        <v>1.5</v>
      </c>
      <c r="D10" s="328">
        <v>11.5</v>
      </c>
      <c r="E10" s="130">
        <v>1.3</v>
      </c>
      <c r="F10" s="174">
        <f t="shared" si="1"/>
        <v>6.4</v>
      </c>
      <c r="G10" s="174">
        <f aca="true" t="shared" si="7" ref="G10:G36">100*(AJ10/AH10)</f>
        <v>96.26073088980786</v>
      </c>
      <c r="H10" s="175">
        <f t="shared" si="2"/>
        <v>1.1696258335037286</v>
      </c>
      <c r="I10" s="176">
        <v>-2.4</v>
      </c>
      <c r="J10" s="114">
        <v>1</v>
      </c>
      <c r="K10" s="101" t="s">
        <v>293</v>
      </c>
      <c r="L10" s="101">
        <v>4</v>
      </c>
      <c r="M10" s="347">
        <v>4.2</v>
      </c>
      <c r="N10" s="271">
        <v>24.4</v>
      </c>
      <c r="O10" s="177" t="s">
        <v>46</v>
      </c>
      <c r="P10" s="304">
        <v>2</v>
      </c>
      <c r="Q10" s="222">
        <v>0</v>
      </c>
      <c r="R10" s="101"/>
      <c r="S10" s="102">
        <v>1004</v>
      </c>
      <c r="T10" s="120" t="s">
        <v>334</v>
      </c>
      <c r="U10" s="107" t="s">
        <v>253</v>
      </c>
      <c r="V10" s="103"/>
      <c r="X10" s="84">
        <v>6.7</v>
      </c>
      <c r="Y10" s="84">
        <v>1.5</v>
      </c>
      <c r="AH10" s="152">
        <f t="shared" si="3"/>
        <v>6.90458694814902</v>
      </c>
      <c r="AI10" s="152">
        <f t="shared" si="4"/>
        <v>6.8062058612105245</v>
      </c>
      <c r="AJ10" s="152">
        <f t="shared" si="5"/>
        <v>6.646405861210525</v>
      </c>
      <c r="AK10" s="152">
        <f t="shared" si="6"/>
        <v>1.1696258335037286</v>
      </c>
    </row>
    <row r="11" spans="1:37" ht="12" customHeight="1" thickBot="1">
      <c r="A11" s="266">
        <v>40911</v>
      </c>
      <c r="B11" s="172">
        <v>11.4</v>
      </c>
      <c r="C11" s="173">
        <v>10.2</v>
      </c>
      <c r="D11" s="277">
        <v>11.4</v>
      </c>
      <c r="E11" s="49">
        <v>1.7</v>
      </c>
      <c r="F11" s="174">
        <f t="shared" si="1"/>
        <v>6.55</v>
      </c>
      <c r="G11" s="174">
        <f t="shared" si="7"/>
        <v>85.20618404572775</v>
      </c>
      <c r="H11" s="175">
        <f t="shared" si="2"/>
        <v>9.006515114205598</v>
      </c>
      <c r="I11" s="176">
        <v>0</v>
      </c>
      <c r="J11" s="25">
        <v>8</v>
      </c>
      <c r="K11" s="3" t="s">
        <v>45</v>
      </c>
      <c r="L11" s="3">
        <v>7</v>
      </c>
      <c r="M11" s="306">
        <v>14.8</v>
      </c>
      <c r="N11" s="271">
        <v>48.3</v>
      </c>
      <c r="O11" s="178" t="s">
        <v>335</v>
      </c>
      <c r="P11" s="305">
        <v>8.4</v>
      </c>
      <c r="Q11" s="187">
        <v>0</v>
      </c>
      <c r="R11" s="3"/>
      <c r="S11" s="1">
        <v>989</v>
      </c>
      <c r="T11" s="26" t="s">
        <v>190</v>
      </c>
      <c r="U11" s="107" t="s">
        <v>356</v>
      </c>
      <c r="V11" s="52"/>
      <c r="X11" s="84">
        <v>6.3</v>
      </c>
      <c r="Y11" s="84">
        <v>1.7</v>
      </c>
      <c r="AH11" s="152">
        <f t="shared" si="3"/>
        <v>13.473134087977627</v>
      </c>
      <c r="AI11" s="152">
        <f t="shared" si="4"/>
        <v>12.4387434277299</v>
      </c>
      <c r="AJ11" s="152">
        <f t="shared" si="5"/>
        <v>11.4799434277299</v>
      </c>
      <c r="AK11" s="152">
        <f t="shared" si="6"/>
        <v>9.006515114205598</v>
      </c>
    </row>
    <row r="12" spans="1:37" ht="12" customHeight="1" thickBot="1">
      <c r="A12" s="266">
        <v>40912</v>
      </c>
      <c r="B12" s="179">
        <v>4.8</v>
      </c>
      <c r="C12" s="180">
        <v>4</v>
      </c>
      <c r="D12" s="277">
        <v>9.9</v>
      </c>
      <c r="E12" s="288">
        <v>3.6</v>
      </c>
      <c r="F12" s="181">
        <f t="shared" si="1"/>
        <v>6.75</v>
      </c>
      <c r="G12" s="174">
        <f t="shared" si="7"/>
        <v>87.11162287517574</v>
      </c>
      <c r="H12" s="182">
        <f t="shared" si="2"/>
        <v>2.8414597131959383</v>
      </c>
      <c r="I12" s="183">
        <v>1</v>
      </c>
      <c r="J12" s="25">
        <v>3</v>
      </c>
      <c r="K12" s="3" t="s">
        <v>293</v>
      </c>
      <c r="L12" s="3">
        <v>4</v>
      </c>
      <c r="M12" s="306">
        <v>11.1</v>
      </c>
      <c r="N12" s="272">
        <v>46</v>
      </c>
      <c r="O12" s="178" t="s">
        <v>46</v>
      </c>
      <c r="P12" s="305">
        <v>17.2</v>
      </c>
      <c r="Q12" s="187">
        <v>0</v>
      </c>
      <c r="R12" s="3"/>
      <c r="S12" s="1">
        <v>1017</v>
      </c>
      <c r="T12" s="26" t="s">
        <v>140</v>
      </c>
      <c r="U12" s="107" t="s">
        <v>357</v>
      </c>
      <c r="V12" s="52"/>
      <c r="X12" s="84">
        <v>6.4</v>
      </c>
      <c r="Y12" s="84">
        <v>1.4</v>
      </c>
      <c r="AH12" s="152">
        <f t="shared" si="3"/>
        <v>8.598757969942895</v>
      </c>
      <c r="AI12" s="152">
        <f t="shared" si="4"/>
        <v>8.129717614725772</v>
      </c>
      <c r="AJ12" s="152">
        <f t="shared" si="5"/>
        <v>7.490517614725772</v>
      </c>
      <c r="AK12" s="152">
        <f t="shared" si="6"/>
        <v>2.8414597131959383</v>
      </c>
    </row>
    <row r="13" spans="1:37" ht="12" customHeight="1" thickBot="1">
      <c r="A13" s="266">
        <v>40913</v>
      </c>
      <c r="B13" s="172">
        <v>6</v>
      </c>
      <c r="C13" s="173">
        <v>5.1</v>
      </c>
      <c r="D13" s="277">
        <v>8.1</v>
      </c>
      <c r="E13" s="288">
        <v>4.8</v>
      </c>
      <c r="F13" s="174">
        <f t="shared" si="1"/>
        <v>6.449999999999999</v>
      </c>
      <c r="G13" s="174">
        <f t="shared" si="7"/>
        <v>86.24699612705757</v>
      </c>
      <c r="H13" s="175">
        <f t="shared" si="2"/>
        <v>3.8804653478543765</v>
      </c>
      <c r="I13" s="176">
        <v>2.6</v>
      </c>
      <c r="J13" s="25">
        <v>5</v>
      </c>
      <c r="K13" s="3" t="s">
        <v>46</v>
      </c>
      <c r="L13" s="296" t="s">
        <v>191</v>
      </c>
      <c r="M13" s="306">
        <v>13.7</v>
      </c>
      <c r="N13" s="271">
        <v>48.6</v>
      </c>
      <c r="O13" s="178" t="s">
        <v>46</v>
      </c>
      <c r="P13" s="305">
        <v>0.4</v>
      </c>
      <c r="Q13" s="187">
        <v>0</v>
      </c>
      <c r="R13" s="3"/>
      <c r="S13" s="1">
        <v>999</v>
      </c>
      <c r="T13" s="26" t="s">
        <v>395</v>
      </c>
      <c r="U13" s="107" t="s">
        <v>358</v>
      </c>
      <c r="V13" s="52"/>
      <c r="X13" s="84">
        <v>6.4</v>
      </c>
      <c r="Y13" s="84">
        <v>1.3</v>
      </c>
      <c r="AH13" s="152">
        <f t="shared" si="3"/>
        <v>9.347120306962537</v>
      </c>
      <c r="AI13" s="152">
        <f t="shared" si="4"/>
        <v>8.780710489137393</v>
      </c>
      <c r="AJ13" s="152">
        <f t="shared" si="5"/>
        <v>8.061610489137392</v>
      </c>
      <c r="AK13" s="152">
        <f t="shared" si="6"/>
        <v>3.8804653478543765</v>
      </c>
    </row>
    <row r="14" spans="1:37" ht="12" customHeight="1" thickBot="1">
      <c r="A14" s="266">
        <v>40914</v>
      </c>
      <c r="B14" s="179">
        <v>1.5</v>
      </c>
      <c r="C14" s="180">
        <v>1.4</v>
      </c>
      <c r="D14" s="277">
        <v>9.8</v>
      </c>
      <c r="E14" s="49">
        <v>1.3</v>
      </c>
      <c r="F14" s="181">
        <f t="shared" si="1"/>
        <v>5.550000000000001</v>
      </c>
      <c r="G14" s="174">
        <f t="shared" si="7"/>
        <v>98.11019344603223</v>
      </c>
      <c r="H14" s="182">
        <f t="shared" si="2"/>
        <v>1.234627013725827</v>
      </c>
      <c r="I14" s="183">
        <v>-2.6</v>
      </c>
      <c r="J14" s="25">
        <v>3</v>
      </c>
      <c r="K14" s="3" t="s">
        <v>293</v>
      </c>
      <c r="L14" s="3">
        <v>2</v>
      </c>
      <c r="M14" s="306">
        <v>1.3</v>
      </c>
      <c r="N14" s="272">
        <v>25.7</v>
      </c>
      <c r="O14" s="178" t="s">
        <v>335</v>
      </c>
      <c r="P14" s="305">
        <v>0.6</v>
      </c>
      <c r="Q14" s="187">
        <v>0</v>
      </c>
      <c r="R14" s="3"/>
      <c r="S14" s="1">
        <v>1026</v>
      </c>
      <c r="T14" s="27" t="s">
        <v>327</v>
      </c>
      <c r="U14" s="107" t="s">
        <v>359</v>
      </c>
      <c r="V14" s="52"/>
      <c r="X14" s="84">
        <v>6.5</v>
      </c>
      <c r="Y14" s="84">
        <v>1.3</v>
      </c>
      <c r="AH14" s="152">
        <f t="shared" si="3"/>
        <v>6.8062058612105245</v>
      </c>
      <c r="AI14" s="152">
        <f t="shared" si="4"/>
        <v>6.757481736768829</v>
      </c>
      <c r="AJ14" s="152">
        <f t="shared" si="5"/>
        <v>6.677581736768829</v>
      </c>
      <c r="AK14" s="152">
        <f t="shared" si="6"/>
        <v>1.234627013725827</v>
      </c>
    </row>
    <row r="15" spans="1:37" ht="12" customHeight="1" thickBot="1">
      <c r="A15" s="266">
        <v>40915</v>
      </c>
      <c r="B15" s="172">
        <v>8</v>
      </c>
      <c r="C15" s="173">
        <v>5.1</v>
      </c>
      <c r="D15" s="277">
        <v>8.6</v>
      </c>
      <c r="E15" s="294">
        <v>1.5</v>
      </c>
      <c r="F15" s="174">
        <f t="shared" si="1"/>
        <v>5.05</v>
      </c>
      <c r="G15" s="174">
        <f t="shared" si="7"/>
        <v>60.280436377389854</v>
      </c>
      <c r="H15" s="175">
        <f t="shared" si="2"/>
        <v>0.7829839712327913</v>
      </c>
      <c r="I15" s="176">
        <v>6</v>
      </c>
      <c r="J15" s="25">
        <v>6</v>
      </c>
      <c r="K15" s="3" t="s">
        <v>335</v>
      </c>
      <c r="L15" s="296" t="s">
        <v>396</v>
      </c>
      <c r="M15" s="306">
        <v>5.7</v>
      </c>
      <c r="N15" s="271">
        <v>38.8</v>
      </c>
      <c r="O15" s="178" t="s">
        <v>335</v>
      </c>
      <c r="P15" s="305">
        <v>0</v>
      </c>
      <c r="Q15" s="187">
        <v>0</v>
      </c>
      <c r="R15" s="3"/>
      <c r="S15" s="1">
        <v>1020</v>
      </c>
      <c r="T15" s="26" t="s">
        <v>162</v>
      </c>
      <c r="U15" s="107" t="s">
        <v>485</v>
      </c>
      <c r="V15" s="52"/>
      <c r="X15" s="84">
        <v>6.2</v>
      </c>
      <c r="Y15" s="84">
        <v>1.1</v>
      </c>
      <c r="AH15" s="152">
        <f t="shared" si="3"/>
        <v>10.722567515390086</v>
      </c>
      <c r="AI15" s="152">
        <f t="shared" si="4"/>
        <v>8.780710489137393</v>
      </c>
      <c r="AJ15" s="152">
        <f t="shared" si="5"/>
        <v>6.463610489137393</v>
      </c>
      <c r="AK15" s="152">
        <f t="shared" si="6"/>
        <v>0.7829839712327913</v>
      </c>
    </row>
    <row r="16" spans="1:37" ht="12" customHeight="1" thickBot="1">
      <c r="A16" s="266">
        <v>40916</v>
      </c>
      <c r="B16" s="179">
        <v>7.5</v>
      </c>
      <c r="C16" s="180">
        <v>6.9</v>
      </c>
      <c r="D16" s="277">
        <v>10.4</v>
      </c>
      <c r="E16" s="288">
        <v>7.5</v>
      </c>
      <c r="F16" s="181">
        <f t="shared" si="1"/>
        <v>8.95</v>
      </c>
      <c r="G16" s="174">
        <f t="shared" si="7"/>
        <v>91.34557820348681</v>
      </c>
      <c r="H16" s="182">
        <f t="shared" si="2"/>
        <v>6.182940095951371</v>
      </c>
      <c r="I16" s="183">
        <v>5.1</v>
      </c>
      <c r="J16" s="25">
        <v>5</v>
      </c>
      <c r="K16" s="3" t="s">
        <v>364</v>
      </c>
      <c r="L16" s="3">
        <v>1</v>
      </c>
      <c r="M16" s="306">
        <v>0.6</v>
      </c>
      <c r="N16" s="272">
        <v>23.3</v>
      </c>
      <c r="O16" s="178" t="s">
        <v>46</v>
      </c>
      <c r="P16" s="305">
        <v>0</v>
      </c>
      <c r="Q16" s="187">
        <v>0</v>
      </c>
      <c r="R16" s="3"/>
      <c r="S16" s="1">
        <v>1026</v>
      </c>
      <c r="T16" s="26" t="s">
        <v>217</v>
      </c>
      <c r="U16" s="107" t="s">
        <v>486</v>
      </c>
      <c r="V16" s="52"/>
      <c r="X16" s="84">
        <v>6.4</v>
      </c>
      <c r="Y16" s="84">
        <v>1.3</v>
      </c>
      <c r="AH16" s="152">
        <f t="shared" si="3"/>
        <v>10.362970252792357</v>
      </c>
      <c r="AI16" s="152">
        <f t="shared" si="4"/>
        <v>9.945515096468517</v>
      </c>
      <c r="AJ16" s="152">
        <f t="shared" si="5"/>
        <v>9.466115096468517</v>
      </c>
      <c r="AK16" s="152">
        <f t="shared" si="6"/>
        <v>6.182940095951371</v>
      </c>
    </row>
    <row r="17" spans="1:37" ht="12" customHeight="1" thickBot="1">
      <c r="A17" s="266">
        <v>40917</v>
      </c>
      <c r="B17" s="172">
        <v>8.3</v>
      </c>
      <c r="C17" s="173">
        <v>6.8</v>
      </c>
      <c r="D17" s="277">
        <v>10.6</v>
      </c>
      <c r="E17" s="288">
        <v>7.5</v>
      </c>
      <c r="F17" s="174">
        <f t="shared" si="1"/>
        <v>9.05</v>
      </c>
      <c r="G17" s="174">
        <f t="shared" si="7"/>
        <v>79.30597866684059</v>
      </c>
      <c r="H17" s="175">
        <f t="shared" si="2"/>
        <v>4.932820493938055</v>
      </c>
      <c r="I17" s="176">
        <v>5</v>
      </c>
      <c r="J17" s="25">
        <v>5</v>
      </c>
      <c r="K17" s="3" t="s">
        <v>45</v>
      </c>
      <c r="L17" s="3">
        <v>3</v>
      </c>
      <c r="M17" s="306">
        <v>1.2</v>
      </c>
      <c r="N17" s="271">
        <v>19.4</v>
      </c>
      <c r="O17" s="178" t="s">
        <v>46</v>
      </c>
      <c r="P17" s="305">
        <v>0.6</v>
      </c>
      <c r="Q17" s="187">
        <v>0</v>
      </c>
      <c r="R17" s="3"/>
      <c r="S17" s="1">
        <v>1026</v>
      </c>
      <c r="T17" s="184" t="s">
        <v>239</v>
      </c>
      <c r="U17" s="107" t="s">
        <v>253</v>
      </c>
      <c r="V17" s="23"/>
      <c r="X17" s="84">
        <v>6.5</v>
      </c>
      <c r="Y17" s="84">
        <v>1.4</v>
      </c>
      <c r="AH17" s="152">
        <f t="shared" si="3"/>
        <v>10.943563388165682</v>
      </c>
      <c r="AI17" s="152">
        <f t="shared" si="4"/>
        <v>9.877400046010854</v>
      </c>
      <c r="AJ17" s="152">
        <f t="shared" si="5"/>
        <v>8.678900046010853</v>
      </c>
      <c r="AK17" s="152">
        <f t="shared" si="6"/>
        <v>4.932820493938055</v>
      </c>
    </row>
    <row r="18" spans="1:37" ht="12" customHeight="1" thickBot="1">
      <c r="A18" s="266">
        <v>40918</v>
      </c>
      <c r="B18" s="179">
        <v>7.3</v>
      </c>
      <c r="C18" s="180">
        <v>7.1</v>
      </c>
      <c r="D18" s="277">
        <v>10.9</v>
      </c>
      <c r="E18" s="49">
        <v>1.3</v>
      </c>
      <c r="F18" s="181">
        <f t="shared" si="1"/>
        <v>6.1000000000000005</v>
      </c>
      <c r="G18" s="174">
        <f t="shared" si="7"/>
        <v>97.07550396381312</v>
      </c>
      <c r="H18" s="182">
        <f t="shared" si="2"/>
        <v>6.867289174668637</v>
      </c>
      <c r="I18" s="183">
        <v>-2.4</v>
      </c>
      <c r="J18" s="25">
        <v>6</v>
      </c>
      <c r="K18" s="3" t="s">
        <v>45</v>
      </c>
      <c r="L18" s="3">
        <v>2</v>
      </c>
      <c r="M18" s="306">
        <v>1.6</v>
      </c>
      <c r="N18" s="272">
        <v>19.4</v>
      </c>
      <c r="O18" s="178" t="s">
        <v>293</v>
      </c>
      <c r="P18" s="305">
        <v>0.1</v>
      </c>
      <c r="Q18" s="187">
        <v>0</v>
      </c>
      <c r="R18" s="3"/>
      <c r="S18" s="1">
        <v>1031</v>
      </c>
      <c r="T18" s="26" t="s">
        <v>410</v>
      </c>
      <c r="U18" s="107" t="s">
        <v>356</v>
      </c>
      <c r="V18" s="23"/>
      <c r="X18" s="84">
        <v>6.7</v>
      </c>
      <c r="Y18" s="84">
        <v>1.4</v>
      </c>
      <c r="AH18" s="152">
        <f t="shared" si="3"/>
        <v>10.22213458915475</v>
      </c>
      <c r="AI18" s="152">
        <f t="shared" si="4"/>
        <v>10.082988668281233</v>
      </c>
      <c r="AJ18" s="152">
        <f t="shared" si="5"/>
        <v>9.923188668281233</v>
      </c>
      <c r="AK18" s="152">
        <f t="shared" si="6"/>
        <v>6.867289174668637</v>
      </c>
    </row>
    <row r="19" spans="1:37" ht="12" customHeight="1" thickBot="1">
      <c r="A19" s="266">
        <v>40919</v>
      </c>
      <c r="B19" s="172">
        <v>8.5</v>
      </c>
      <c r="C19" s="173">
        <v>8</v>
      </c>
      <c r="D19" s="277">
        <v>11.8</v>
      </c>
      <c r="E19" s="49">
        <v>7.3</v>
      </c>
      <c r="F19" s="174">
        <f t="shared" si="1"/>
        <v>9.55</v>
      </c>
      <c r="G19" s="174">
        <f t="shared" si="7"/>
        <v>93.0583390977612</v>
      </c>
      <c r="H19" s="175">
        <f t="shared" si="2"/>
        <v>7.44357875455782</v>
      </c>
      <c r="I19" s="176">
        <v>5</v>
      </c>
      <c r="J19" s="25">
        <v>6</v>
      </c>
      <c r="K19" s="3" t="s">
        <v>45</v>
      </c>
      <c r="L19" s="3">
        <v>3</v>
      </c>
      <c r="M19" s="306">
        <v>3.2</v>
      </c>
      <c r="N19" s="272">
        <v>27.3</v>
      </c>
      <c r="O19" s="178" t="s">
        <v>45</v>
      </c>
      <c r="P19" s="305">
        <v>0</v>
      </c>
      <c r="Q19" s="187">
        <v>0</v>
      </c>
      <c r="R19" s="3"/>
      <c r="S19" s="1">
        <v>1032</v>
      </c>
      <c r="T19" s="26" t="s">
        <v>120</v>
      </c>
      <c r="U19" s="107" t="s">
        <v>357</v>
      </c>
      <c r="V19" s="23"/>
      <c r="X19" s="84">
        <v>6.3</v>
      </c>
      <c r="Y19" s="84">
        <v>1.4</v>
      </c>
      <c r="AH19" s="152">
        <f t="shared" si="3"/>
        <v>11.093113863278093</v>
      </c>
      <c r="AI19" s="152">
        <f t="shared" si="4"/>
        <v>10.722567515390086</v>
      </c>
      <c r="AJ19" s="152">
        <f t="shared" si="5"/>
        <v>10.323067515390086</v>
      </c>
      <c r="AK19" s="152">
        <f t="shared" si="6"/>
        <v>7.44357875455782</v>
      </c>
    </row>
    <row r="20" spans="1:37" ht="12" customHeight="1" thickBot="1">
      <c r="A20" s="266">
        <v>40920</v>
      </c>
      <c r="B20" s="179">
        <v>10.5</v>
      </c>
      <c r="C20" s="180">
        <v>9.6</v>
      </c>
      <c r="D20" s="277">
        <v>10.5</v>
      </c>
      <c r="E20" s="49">
        <v>8.5</v>
      </c>
      <c r="F20" s="181">
        <f t="shared" si="1"/>
        <v>9.5</v>
      </c>
      <c r="G20" s="174">
        <f t="shared" si="7"/>
        <v>88.48438678131586</v>
      </c>
      <c r="H20" s="182">
        <f t="shared" si="2"/>
        <v>8.679894528237803</v>
      </c>
      <c r="I20" s="183">
        <v>6.4</v>
      </c>
      <c r="J20" s="25">
        <v>8</v>
      </c>
      <c r="K20" s="3" t="s">
        <v>335</v>
      </c>
      <c r="L20" s="3">
        <v>5</v>
      </c>
      <c r="M20" s="306">
        <v>6.2</v>
      </c>
      <c r="N20" s="273">
        <v>30.8</v>
      </c>
      <c r="O20" s="4" t="s">
        <v>121</v>
      </c>
      <c r="P20" s="305">
        <v>0.4</v>
      </c>
      <c r="Q20" s="187">
        <v>0</v>
      </c>
      <c r="R20" s="3"/>
      <c r="S20" s="1">
        <v>1023</v>
      </c>
      <c r="T20" s="26" t="s">
        <v>110</v>
      </c>
      <c r="U20" s="107" t="s">
        <v>358</v>
      </c>
      <c r="V20" s="23"/>
      <c r="X20" s="84">
        <v>6.1</v>
      </c>
      <c r="Y20" s="84">
        <v>1</v>
      </c>
      <c r="AH20" s="152">
        <f t="shared" si="3"/>
        <v>12.690561141441451</v>
      </c>
      <c r="AI20" s="152">
        <f t="shared" si="4"/>
        <v>11.948265205112428</v>
      </c>
      <c r="AJ20" s="152">
        <f t="shared" si="5"/>
        <v>11.229165205112427</v>
      </c>
      <c r="AK20" s="152">
        <f t="shared" si="6"/>
        <v>8.679894528237803</v>
      </c>
    </row>
    <row r="21" spans="1:37" ht="12" customHeight="1" thickBot="1">
      <c r="A21" s="266">
        <v>40921</v>
      </c>
      <c r="B21" s="172">
        <v>-1.1</v>
      </c>
      <c r="C21" s="173">
        <v>-1.4</v>
      </c>
      <c r="D21" s="277">
        <v>5.2</v>
      </c>
      <c r="E21" s="49">
        <v>-1.2</v>
      </c>
      <c r="F21" s="174">
        <f t="shared" si="1"/>
        <v>2</v>
      </c>
      <c r="G21" s="174">
        <f t="shared" si="7"/>
        <v>93.98664214678524</v>
      </c>
      <c r="H21" s="175">
        <f t="shared" si="2"/>
        <v>-1.9420071082325878</v>
      </c>
      <c r="I21" s="176">
        <v>-4.5</v>
      </c>
      <c r="J21" s="372">
        <v>4</v>
      </c>
      <c r="K21" s="3" t="s">
        <v>363</v>
      </c>
      <c r="L21" s="3">
        <v>1</v>
      </c>
      <c r="M21" s="306">
        <v>0.1</v>
      </c>
      <c r="N21" s="271">
        <v>10.1</v>
      </c>
      <c r="O21" s="178" t="s">
        <v>45</v>
      </c>
      <c r="P21" s="305">
        <v>0</v>
      </c>
      <c r="Q21" s="187">
        <v>0</v>
      </c>
      <c r="R21" s="3"/>
      <c r="S21" s="1">
        <v>1034</v>
      </c>
      <c r="T21" s="26" t="s">
        <v>24</v>
      </c>
      <c r="U21" s="107" t="s">
        <v>359</v>
      </c>
      <c r="V21" s="23"/>
      <c r="X21" s="84">
        <v>6.3</v>
      </c>
      <c r="Y21" s="84">
        <v>0.8</v>
      </c>
      <c r="AH21" s="152">
        <f t="shared" si="3"/>
        <v>5.635433969875395</v>
      </c>
      <c r="AI21" s="152">
        <f t="shared" si="4"/>
        <v>5.512555158685161</v>
      </c>
      <c r="AJ21" s="152">
        <f t="shared" si="5"/>
        <v>5.296555158685161</v>
      </c>
      <c r="AK21" s="152">
        <f t="shared" si="6"/>
        <v>-1.9420071082325878</v>
      </c>
    </row>
    <row r="22" spans="1:37" ht="12" customHeight="1" thickBot="1">
      <c r="A22" s="266">
        <v>40922</v>
      </c>
      <c r="B22" s="179">
        <v>-5.6</v>
      </c>
      <c r="C22" s="180">
        <v>-6</v>
      </c>
      <c r="D22" s="277">
        <v>3.6</v>
      </c>
      <c r="E22" s="297">
        <v>-6.2</v>
      </c>
      <c r="F22" s="181">
        <f t="shared" si="1"/>
        <v>-1.3</v>
      </c>
      <c r="G22" s="174">
        <f t="shared" si="7"/>
        <v>89.83499848757462</v>
      </c>
      <c r="H22" s="182">
        <f t="shared" si="2"/>
        <v>-6.997406531925605</v>
      </c>
      <c r="I22" s="183">
        <v>-7.7</v>
      </c>
      <c r="J22" s="25">
        <v>0</v>
      </c>
      <c r="K22" s="3" t="s">
        <v>490</v>
      </c>
      <c r="L22" s="3">
        <v>1</v>
      </c>
      <c r="M22" s="306">
        <v>0.2</v>
      </c>
      <c r="N22" s="272">
        <v>10.3</v>
      </c>
      <c r="O22" s="178" t="s">
        <v>111</v>
      </c>
      <c r="P22" s="305">
        <v>0.1</v>
      </c>
      <c r="Q22" s="187">
        <v>0</v>
      </c>
      <c r="R22" s="3"/>
      <c r="S22" s="1">
        <v>1032</v>
      </c>
      <c r="T22" s="26" t="s">
        <v>278</v>
      </c>
      <c r="U22" s="107" t="s">
        <v>485</v>
      </c>
      <c r="V22" s="23"/>
      <c r="X22" s="84">
        <v>6.3</v>
      </c>
      <c r="Y22" s="84">
        <v>0.9</v>
      </c>
      <c r="AH22" s="152">
        <f t="shared" si="3"/>
        <v>4.024637309393489</v>
      </c>
      <c r="AI22" s="152">
        <f t="shared" si="4"/>
        <v>3.903532866024005</v>
      </c>
      <c r="AJ22" s="152">
        <f t="shared" si="5"/>
        <v>3.615532866024005</v>
      </c>
      <c r="AK22" s="152">
        <f t="shared" si="6"/>
        <v>-6.997406531925605</v>
      </c>
    </row>
    <row r="23" spans="1:37" ht="12" customHeight="1" thickBot="1">
      <c r="A23" s="266">
        <v>40923</v>
      </c>
      <c r="B23" s="172">
        <v>-1</v>
      </c>
      <c r="C23" s="173">
        <v>-1.5</v>
      </c>
      <c r="D23" s="277">
        <v>5.4</v>
      </c>
      <c r="E23" s="297">
        <v>-5.6</v>
      </c>
      <c r="F23" s="174">
        <f t="shared" si="1"/>
        <v>-0.09999999999999964</v>
      </c>
      <c r="G23" s="174">
        <f t="shared" si="7"/>
        <v>90.05090622938958</v>
      </c>
      <c r="H23" s="175">
        <f t="shared" si="2"/>
        <v>-2.4205192739172783</v>
      </c>
      <c r="I23" s="176">
        <v>-6.2</v>
      </c>
      <c r="J23" s="25">
        <v>2</v>
      </c>
      <c r="K23" s="3" t="s">
        <v>456</v>
      </c>
      <c r="L23" s="3">
        <v>2</v>
      </c>
      <c r="M23" s="306">
        <v>4.2</v>
      </c>
      <c r="N23" s="271">
        <v>19.4</v>
      </c>
      <c r="O23" s="178" t="s">
        <v>362</v>
      </c>
      <c r="P23" s="305">
        <v>0.1</v>
      </c>
      <c r="Q23" s="187">
        <v>0</v>
      </c>
      <c r="R23" s="3"/>
      <c r="S23" s="1">
        <v>1026</v>
      </c>
      <c r="T23" s="26" t="s">
        <v>419</v>
      </c>
      <c r="U23" s="107" t="s">
        <v>486</v>
      </c>
      <c r="V23" s="23"/>
      <c r="X23" s="84">
        <v>6.4</v>
      </c>
      <c r="Y23" s="84">
        <v>1.3</v>
      </c>
      <c r="AH23" s="152">
        <f t="shared" si="3"/>
        <v>5.676929151302562</v>
      </c>
      <c r="AI23" s="152">
        <f t="shared" si="4"/>
        <v>5.472126146748352</v>
      </c>
      <c r="AJ23" s="152">
        <f t="shared" si="5"/>
        <v>5.112126146748352</v>
      </c>
      <c r="AK23" s="152">
        <f t="shared" si="6"/>
        <v>-2.4205192739172783</v>
      </c>
    </row>
    <row r="24" spans="1:37" ht="12" customHeight="1" thickBot="1">
      <c r="A24" s="266">
        <v>40924</v>
      </c>
      <c r="B24" s="179">
        <v>-4.4</v>
      </c>
      <c r="C24" s="180">
        <v>-4.8</v>
      </c>
      <c r="D24" s="277">
        <v>4.4</v>
      </c>
      <c r="E24" s="49">
        <v>-4.4</v>
      </c>
      <c r="F24" s="181">
        <f t="shared" si="1"/>
        <v>0</v>
      </c>
      <c r="G24" s="174">
        <f t="shared" si="7"/>
        <v>90.48792289489423</v>
      </c>
      <c r="H24" s="182">
        <f t="shared" si="2"/>
        <v>-5.716930434675469</v>
      </c>
      <c r="I24" s="183">
        <v>-7.7</v>
      </c>
      <c r="J24" s="25">
        <v>1</v>
      </c>
      <c r="K24" s="3" t="s">
        <v>420</v>
      </c>
      <c r="L24" s="3">
        <v>1</v>
      </c>
      <c r="M24" s="345">
        <v>0.7</v>
      </c>
      <c r="N24" s="272">
        <v>14.6</v>
      </c>
      <c r="O24" s="178" t="s">
        <v>363</v>
      </c>
      <c r="P24" s="305">
        <v>0.1</v>
      </c>
      <c r="Q24" s="187">
        <v>0</v>
      </c>
      <c r="R24" s="3"/>
      <c r="S24" s="1">
        <v>1026</v>
      </c>
      <c r="T24" s="26" t="s">
        <v>115</v>
      </c>
      <c r="U24" s="107" t="s">
        <v>253</v>
      </c>
      <c r="V24" s="23"/>
      <c r="X24" s="84">
        <v>6.1</v>
      </c>
      <c r="Y24" s="84">
        <v>1.3</v>
      </c>
      <c r="AH24" s="152">
        <f t="shared" si="3"/>
        <v>4.408207083699955</v>
      </c>
      <c r="AI24" s="152">
        <f t="shared" si="4"/>
        <v>4.276895026945681</v>
      </c>
      <c r="AJ24" s="152">
        <f t="shared" si="5"/>
        <v>3.988895026945681</v>
      </c>
      <c r="AK24" s="152">
        <f t="shared" si="6"/>
        <v>-5.716930434675469</v>
      </c>
    </row>
    <row r="25" spans="1:37" ht="12" customHeight="1" thickBot="1">
      <c r="A25" s="266">
        <v>40925</v>
      </c>
      <c r="B25" s="172">
        <v>-4.2</v>
      </c>
      <c r="C25" s="173">
        <v>-4.8</v>
      </c>
      <c r="D25" s="277">
        <v>7.4</v>
      </c>
      <c r="E25" s="297">
        <v>-5</v>
      </c>
      <c r="F25" s="174">
        <f t="shared" si="1"/>
        <v>1.2000000000000002</v>
      </c>
      <c r="G25" s="174">
        <f t="shared" si="7"/>
        <v>85.91570949376556</v>
      </c>
      <c r="H25" s="175">
        <f t="shared" si="2"/>
        <v>-6.197650653559544</v>
      </c>
      <c r="I25" s="176">
        <v>-7.5</v>
      </c>
      <c r="J25" s="25">
        <v>6</v>
      </c>
      <c r="K25" s="3" t="s">
        <v>456</v>
      </c>
      <c r="L25" s="3">
        <v>1</v>
      </c>
      <c r="M25" s="306">
        <v>0.1</v>
      </c>
      <c r="N25" s="271">
        <v>11.1</v>
      </c>
      <c r="O25" s="178" t="s">
        <v>362</v>
      </c>
      <c r="P25" s="305">
        <v>0.5</v>
      </c>
      <c r="Q25" s="187">
        <v>0</v>
      </c>
      <c r="R25" s="3"/>
      <c r="S25" s="1">
        <v>1027</v>
      </c>
      <c r="T25" s="26" t="s">
        <v>91</v>
      </c>
      <c r="U25" s="107" t="s">
        <v>356</v>
      </c>
      <c r="V25" s="23"/>
      <c r="X25" s="84">
        <v>6</v>
      </c>
      <c r="Y25" s="84">
        <v>1.1</v>
      </c>
      <c r="AH25" s="152">
        <f t="shared" si="3"/>
        <v>4.475194408101448</v>
      </c>
      <c r="AI25" s="152">
        <f t="shared" si="4"/>
        <v>4.276895026945681</v>
      </c>
      <c r="AJ25" s="152">
        <f t="shared" si="5"/>
        <v>3.844895026945681</v>
      </c>
      <c r="AK25" s="152">
        <f t="shared" si="6"/>
        <v>-6.197650653559544</v>
      </c>
    </row>
    <row r="26" spans="1:37" ht="12" customHeight="1" thickBot="1">
      <c r="A26" s="266">
        <v>40926</v>
      </c>
      <c r="B26" s="179">
        <v>7.4</v>
      </c>
      <c r="C26" s="185">
        <v>7.2</v>
      </c>
      <c r="D26" s="277">
        <v>10.9</v>
      </c>
      <c r="E26" s="49">
        <v>-4.2</v>
      </c>
      <c r="F26" s="181">
        <f t="shared" si="1"/>
        <v>3.35</v>
      </c>
      <c r="G26" s="174">
        <f t="shared" si="7"/>
        <v>97.08726484318834</v>
      </c>
      <c r="H26" s="182">
        <f t="shared" si="2"/>
        <v>6.968702507097594</v>
      </c>
      <c r="I26" s="186">
        <v>-5.7</v>
      </c>
      <c r="J26" s="25">
        <v>8</v>
      </c>
      <c r="K26" s="3" t="s">
        <v>364</v>
      </c>
      <c r="L26" s="296" t="s">
        <v>291</v>
      </c>
      <c r="M26" s="306">
        <v>0.9</v>
      </c>
      <c r="N26" s="272">
        <v>15.4</v>
      </c>
      <c r="O26" s="178" t="s">
        <v>111</v>
      </c>
      <c r="P26" s="305">
        <v>1</v>
      </c>
      <c r="Q26" s="187">
        <v>0</v>
      </c>
      <c r="R26" s="3"/>
      <c r="S26" s="1">
        <v>1020</v>
      </c>
      <c r="T26" s="26" t="s">
        <v>43</v>
      </c>
      <c r="U26" s="107" t="s">
        <v>357</v>
      </c>
      <c r="V26" s="23"/>
      <c r="X26" s="84">
        <v>6.4</v>
      </c>
      <c r="Y26" s="84">
        <v>0.9</v>
      </c>
      <c r="AH26" s="152">
        <f t="shared" si="3"/>
        <v>10.29234011027384</v>
      </c>
      <c r="AI26" s="152">
        <f t="shared" si="4"/>
        <v>10.152351501423265</v>
      </c>
      <c r="AJ26" s="152">
        <f t="shared" si="5"/>
        <v>9.992551501423264</v>
      </c>
      <c r="AK26" s="152">
        <f t="shared" si="6"/>
        <v>6.968702507097594</v>
      </c>
    </row>
    <row r="27" spans="1:37" ht="12" customHeight="1" thickBot="1">
      <c r="A27" s="266">
        <v>40927</v>
      </c>
      <c r="B27" s="172">
        <v>5.6</v>
      </c>
      <c r="C27" s="173">
        <v>5.5</v>
      </c>
      <c r="D27" s="277">
        <v>8.4</v>
      </c>
      <c r="E27" s="49">
        <v>3.6</v>
      </c>
      <c r="F27" s="174">
        <f t="shared" si="1"/>
        <v>6</v>
      </c>
      <c r="G27" s="174">
        <f t="shared" si="7"/>
        <v>98.42900173031673</v>
      </c>
      <c r="H27" s="182">
        <f t="shared" si="2"/>
        <v>5.372138947535408</v>
      </c>
      <c r="I27" s="176">
        <v>0.1</v>
      </c>
      <c r="J27" s="25">
        <v>5</v>
      </c>
      <c r="K27" s="3" t="s">
        <v>335</v>
      </c>
      <c r="L27" s="3">
        <v>3</v>
      </c>
      <c r="M27" s="306">
        <v>6.1</v>
      </c>
      <c r="N27" s="271">
        <v>34.8</v>
      </c>
      <c r="O27" s="178" t="s">
        <v>335</v>
      </c>
      <c r="P27" s="305">
        <v>4</v>
      </c>
      <c r="Q27" s="187">
        <v>0</v>
      </c>
      <c r="R27" s="3"/>
      <c r="S27" s="1">
        <v>1017</v>
      </c>
      <c r="T27" s="26" t="s">
        <v>156</v>
      </c>
      <c r="U27" s="107" t="s">
        <v>358</v>
      </c>
      <c r="V27" s="23"/>
      <c r="X27" s="84">
        <v>6.3</v>
      </c>
      <c r="Y27" s="84">
        <v>1.3</v>
      </c>
      <c r="AH27" s="152">
        <f t="shared" si="3"/>
        <v>9.091522999287918</v>
      </c>
      <c r="AI27" s="152">
        <f t="shared" si="4"/>
        <v>9.028595330281249</v>
      </c>
      <c r="AJ27" s="152">
        <f t="shared" si="5"/>
        <v>8.948695330281248</v>
      </c>
      <c r="AK27" s="152">
        <f t="shared" si="6"/>
        <v>5.372138947535408</v>
      </c>
    </row>
    <row r="28" spans="1:37" ht="12" customHeight="1" thickBot="1">
      <c r="A28" s="266">
        <v>40928</v>
      </c>
      <c r="B28" s="179">
        <v>5.6</v>
      </c>
      <c r="C28" s="180">
        <v>5.3</v>
      </c>
      <c r="D28" s="277">
        <v>10.8</v>
      </c>
      <c r="E28" s="49">
        <v>2.7</v>
      </c>
      <c r="F28" s="181">
        <f t="shared" si="1"/>
        <v>6.75</v>
      </c>
      <c r="G28" s="174">
        <f t="shared" si="7"/>
        <v>95.29967383979171</v>
      </c>
      <c r="H28" s="182">
        <f t="shared" si="2"/>
        <v>4.90852559879075</v>
      </c>
      <c r="I28" s="183">
        <v>-2.3</v>
      </c>
      <c r="J28" s="25">
        <v>8</v>
      </c>
      <c r="K28" s="3" t="s">
        <v>45</v>
      </c>
      <c r="L28" s="296" t="s">
        <v>396</v>
      </c>
      <c r="M28" s="345">
        <v>3.6</v>
      </c>
      <c r="N28" s="272">
        <v>26.5</v>
      </c>
      <c r="O28" s="178" t="s">
        <v>45</v>
      </c>
      <c r="P28" s="306">
        <v>11.8</v>
      </c>
      <c r="Q28" s="187">
        <v>0</v>
      </c>
      <c r="R28" s="3"/>
      <c r="S28" s="1">
        <v>1018</v>
      </c>
      <c r="T28" s="26" t="s">
        <v>401</v>
      </c>
      <c r="U28" s="107" t="s">
        <v>359</v>
      </c>
      <c r="V28" s="23"/>
      <c r="X28" s="84">
        <v>6.3</v>
      </c>
      <c r="Y28" s="84">
        <v>1.2</v>
      </c>
      <c r="AH28" s="152">
        <f t="shared" si="3"/>
        <v>9.091522999287918</v>
      </c>
      <c r="AI28" s="152">
        <f t="shared" si="4"/>
        <v>8.903891765391034</v>
      </c>
      <c r="AJ28" s="152">
        <f t="shared" si="5"/>
        <v>8.664191765391035</v>
      </c>
      <c r="AK28" s="152">
        <f t="shared" si="6"/>
        <v>4.90852559879075</v>
      </c>
    </row>
    <row r="29" spans="1:37" ht="12" customHeight="1" thickBot="1">
      <c r="A29" s="266">
        <v>40929</v>
      </c>
      <c r="B29" s="172">
        <v>10.6</v>
      </c>
      <c r="C29" s="173">
        <v>8.3</v>
      </c>
      <c r="D29" s="277">
        <v>10.6</v>
      </c>
      <c r="E29" s="49">
        <v>5.6</v>
      </c>
      <c r="F29" s="174">
        <f t="shared" si="1"/>
        <v>8.1</v>
      </c>
      <c r="G29" s="174">
        <f t="shared" si="7"/>
        <v>71.27603225711829</v>
      </c>
      <c r="H29" s="175">
        <f t="shared" si="2"/>
        <v>5.62270322421418</v>
      </c>
      <c r="I29" s="176">
        <v>5.1</v>
      </c>
      <c r="J29" s="25">
        <v>7</v>
      </c>
      <c r="K29" s="3" t="s">
        <v>45</v>
      </c>
      <c r="L29" s="296" t="s">
        <v>157</v>
      </c>
      <c r="M29" s="306">
        <v>10</v>
      </c>
      <c r="N29" s="271">
        <v>53.4</v>
      </c>
      <c r="O29" s="178" t="s">
        <v>335</v>
      </c>
      <c r="P29" s="306">
        <v>0.2</v>
      </c>
      <c r="Q29" s="187">
        <v>0</v>
      </c>
      <c r="R29" s="3"/>
      <c r="S29" s="1">
        <v>1009</v>
      </c>
      <c r="T29" s="26" t="s">
        <v>25</v>
      </c>
      <c r="U29" s="107" t="s">
        <v>485</v>
      </c>
      <c r="V29" s="23"/>
      <c r="X29" s="84">
        <v>6.4</v>
      </c>
      <c r="Y29" s="84">
        <v>1.3</v>
      </c>
      <c r="AH29" s="152">
        <f t="shared" si="3"/>
        <v>12.775491423705457</v>
      </c>
      <c r="AI29" s="152">
        <f t="shared" si="4"/>
        <v>10.943563388165682</v>
      </c>
      <c r="AJ29" s="152">
        <f t="shared" si="5"/>
        <v>9.105863388165682</v>
      </c>
      <c r="AK29" s="152">
        <f t="shared" si="6"/>
        <v>5.62270322421418</v>
      </c>
    </row>
    <row r="30" spans="1:37" ht="12" customHeight="1" thickBot="1">
      <c r="A30" s="266">
        <v>40930</v>
      </c>
      <c r="B30" s="179">
        <v>8.6</v>
      </c>
      <c r="C30" s="180">
        <v>7.1</v>
      </c>
      <c r="D30" s="277">
        <v>10.6</v>
      </c>
      <c r="E30" s="49">
        <v>3.9</v>
      </c>
      <c r="F30" s="181">
        <f t="shared" si="1"/>
        <v>7.25</v>
      </c>
      <c r="G30" s="174">
        <f t="shared" si="7"/>
        <v>79.54908372830923</v>
      </c>
      <c r="H30" s="182">
        <f t="shared" si="2"/>
        <v>5.26865932405971</v>
      </c>
      <c r="I30" s="183">
        <v>0.6</v>
      </c>
      <c r="J30" s="25">
        <v>3</v>
      </c>
      <c r="K30" s="3" t="s">
        <v>45</v>
      </c>
      <c r="L30" s="3">
        <v>7</v>
      </c>
      <c r="M30" s="306">
        <v>8.9</v>
      </c>
      <c r="N30" s="272">
        <v>46</v>
      </c>
      <c r="O30" s="178" t="s">
        <v>46</v>
      </c>
      <c r="P30" s="305">
        <v>0</v>
      </c>
      <c r="Q30" s="187">
        <v>0</v>
      </c>
      <c r="R30" s="3"/>
      <c r="S30" s="1">
        <v>1007</v>
      </c>
      <c r="T30" s="27" t="s">
        <v>497</v>
      </c>
      <c r="U30" s="107" t="s">
        <v>486</v>
      </c>
      <c r="V30" s="23"/>
      <c r="X30" s="84">
        <v>6.3</v>
      </c>
      <c r="Y30" s="84">
        <v>1.5</v>
      </c>
      <c r="AH30" s="152">
        <f t="shared" si="3"/>
        <v>11.16856191408211</v>
      </c>
      <c r="AI30" s="152">
        <f t="shared" si="4"/>
        <v>10.082988668281233</v>
      </c>
      <c r="AJ30" s="152">
        <f t="shared" si="5"/>
        <v>8.884488668281232</v>
      </c>
      <c r="AK30" s="152">
        <f t="shared" si="6"/>
        <v>5.26865932405971</v>
      </c>
    </row>
    <row r="31" spans="1:37" ht="12" customHeight="1" thickBot="1">
      <c r="A31" s="266">
        <v>40931</v>
      </c>
      <c r="B31" s="172">
        <v>3.7</v>
      </c>
      <c r="C31" s="173">
        <v>2.6</v>
      </c>
      <c r="D31" s="277">
        <v>8.5</v>
      </c>
      <c r="E31" s="49">
        <v>3.2</v>
      </c>
      <c r="F31" s="174">
        <f t="shared" si="1"/>
        <v>5.85</v>
      </c>
      <c r="G31" s="174">
        <f t="shared" si="7"/>
        <v>81.4616165664697</v>
      </c>
      <c r="H31" s="175">
        <f t="shared" si="2"/>
        <v>0.8268730779507292</v>
      </c>
      <c r="I31" s="176">
        <v>-0.5</v>
      </c>
      <c r="J31" s="25">
        <v>3</v>
      </c>
      <c r="K31" s="3" t="s">
        <v>335</v>
      </c>
      <c r="L31" s="3">
        <v>4</v>
      </c>
      <c r="M31" s="306">
        <v>1.1</v>
      </c>
      <c r="N31" s="271">
        <v>23.3</v>
      </c>
      <c r="O31" s="178" t="s">
        <v>46</v>
      </c>
      <c r="P31" s="307">
        <v>5</v>
      </c>
      <c r="Q31" s="187">
        <v>0</v>
      </c>
      <c r="R31" s="3"/>
      <c r="S31" s="1">
        <v>1018</v>
      </c>
      <c r="T31" s="26" t="s">
        <v>6</v>
      </c>
      <c r="U31" s="107" t="s">
        <v>253</v>
      </c>
      <c r="V31" s="23"/>
      <c r="X31" s="84">
        <v>6.1</v>
      </c>
      <c r="Y31" s="84">
        <v>1.2</v>
      </c>
      <c r="AH31" s="152">
        <f t="shared" si="3"/>
        <v>7.959741395023205</v>
      </c>
      <c r="AI31" s="152">
        <f t="shared" si="4"/>
        <v>7.36303401489637</v>
      </c>
      <c r="AJ31" s="152">
        <f t="shared" si="5"/>
        <v>6.48413401489637</v>
      </c>
      <c r="AK31" s="152">
        <f t="shared" si="6"/>
        <v>0.8268730779507292</v>
      </c>
    </row>
    <row r="32" spans="1:37" ht="12" customHeight="1" thickBot="1">
      <c r="A32" s="266">
        <v>40932</v>
      </c>
      <c r="B32" s="179">
        <v>3.3</v>
      </c>
      <c r="C32" s="180">
        <v>3</v>
      </c>
      <c r="D32" s="277">
        <v>9.3</v>
      </c>
      <c r="E32" s="49">
        <v>-0.8</v>
      </c>
      <c r="F32" s="181">
        <f t="shared" si="1"/>
        <v>4.25</v>
      </c>
      <c r="G32" s="174">
        <f t="shared" si="7"/>
        <v>94.79951873179864</v>
      </c>
      <c r="H32" s="182">
        <f t="shared" si="2"/>
        <v>2.5475161621567572</v>
      </c>
      <c r="I32" s="183">
        <v>-4.5</v>
      </c>
      <c r="J32" s="373">
        <v>8</v>
      </c>
      <c r="K32" s="3" t="s">
        <v>363</v>
      </c>
      <c r="L32" s="24">
        <v>3</v>
      </c>
      <c r="M32" s="348">
        <v>0.1</v>
      </c>
      <c r="N32" s="272">
        <v>14.2</v>
      </c>
      <c r="O32" s="178" t="s">
        <v>111</v>
      </c>
      <c r="P32" s="305">
        <v>1.2</v>
      </c>
      <c r="Q32" s="187">
        <v>0</v>
      </c>
      <c r="R32" s="3"/>
      <c r="S32" s="1">
        <v>1018</v>
      </c>
      <c r="T32" s="26" t="s">
        <v>216</v>
      </c>
      <c r="U32" s="107" t="s">
        <v>356</v>
      </c>
      <c r="V32" s="23"/>
      <c r="X32" s="84">
        <v>6.2</v>
      </c>
      <c r="Y32" s="84">
        <v>1.2</v>
      </c>
      <c r="AH32" s="152">
        <f t="shared" si="3"/>
        <v>7.73799195307041</v>
      </c>
      <c r="AI32" s="152">
        <f t="shared" si="4"/>
        <v>7.575279131016056</v>
      </c>
      <c r="AJ32" s="152">
        <f t="shared" si="5"/>
        <v>7.335579131016056</v>
      </c>
      <c r="AK32" s="152">
        <f t="shared" si="6"/>
        <v>2.5475161621567572</v>
      </c>
    </row>
    <row r="33" spans="1:37" ht="12" customHeight="1" thickBot="1">
      <c r="A33" s="266">
        <v>40933</v>
      </c>
      <c r="B33" s="172">
        <v>8.1</v>
      </c>
      <c r="C33" s="173">
        <v>7.5</v>
      </c>
      <c r="D33" s="277">
        <v>9.9</v>
      </c>
      <c r="E33" s="49">
        <v>3.3</v>
      </c>
      <c r="F33" s="174">
        <f t="shared" si="1"/>
        <v>6.6</v>
      </c>
      <c r="G33" s="174">
        <f t="shared" si="7"/>
        <v>91.55021128885946</v>
      </c>
      <c r="H33" s="175">
        <f t="shared" si="2"/>
        <v>6.809083507856489</v>
      </c>
      <c r="I33" s="176">
        <v>4.8</v>
      </c>
      <c r="J33" s="25">
        <v>8</v>
      </c>
      <c r="K33" s="3" t="s">
        <v>363</v>
      </c>
      <c r="L33" s="3">
        <v>3</v>
      </c>
      <c r="M33" s="306">
        <v>5.3</v>
      </c>
      <c r="N33" s="271">
        <v>30.1</v>
      </c>
      <c r="O33" s="178" t="s">
        <v>363</v>
      </c>
      <c r="P33" s="305">
        <v>3.7</v>
      </c>
      <c r="Q33" s="187">
        <v>0</v>
      </c>
      <c r="R33" s="3"/>
      <c r="S33" s="1">
        <v>1014</v>
      </c>
      <c r="T33" s="26" t="s">
        <v>126</v>
      </c>
      <c r="U33" s="107" t="s">
        <v>357</v>
      </c>
      <c r="V33" s="23"/>
      <c r="X33" s="84">
        <v>6.3</v>
      </c>
      <c r="Y33" s="84">
        <v>1.1</v>
      </c>
      <c r="AH33" s="152">
        <f t="shared" si="3"/>
        <v>10.795791854163713</v>
      </c>
      <c r="AI33" s="152">
        <f t="shared" si="4"/>
        <v>10.362970252792357</v>
      </c>
      <c r="AJ33" s="152">
        <f t="shared" si="5"/>
        <v>9.883570252792357</v>
      </c>
      <c r="AK33" s="152">
        <f t="shared" si="6"/>
        <v>6.809083507856489</v>
      </c>
    </row>
    <row r="34" spans="1:37" ht="12" customHeight="1" thickBot="1">
      <c r="A34" s="266">
        <v>40934</v>
      </c>
      <c r="B34" s="179">
        <v>4.5</v>
      </c>
      <c r="C34" s="180">
        <v>4.3</v>
      </c>
      <c r="D34" s="277">
        <v>5.3</v>
      </c>
      <c r="E34" s="49">
        <v>4.2</v>
      </c>
      <c r="F34" s="181">
        <f t="shared" si="1"/>
        <v>4.75</v>
      </c>
      <c r="G34" s="174">
        <f t="shared" si="7"/>
        <v>96.70966987974539</v>
      </c>
      <c r="H34" s="182">
        <f t="shared" si="2"/>
        <v>4.023367563257093</v>
      </c>
      <c r="I34" s="183">
        <v>1.1</v>
      </c>
      <c r="J34" s="25">
        <v>7</v>
      </c>
      <c r="K34" s="3" t="s">
        <v>111</v>
      </c>
      <c r="L34" s="296" t="s">
        <v>396</v>
      </c>
      <c r="M34" s="306">
        <v>3.1</v>
      </c>
      <c r="N34" s="272">
        <v>24.1</v>
      </c>
      <c r="O34" s="178" t="s">
        <v>335</v>
      </c>
      <c r="P34" s="305">
        <v>0.5</v>
      </c>
      <c r="Q34" s="187">
        <v>0</v>
      </c>
      <c r="R34" s="3"/>
      <c r="S34" s="1">
        <v>1005</v>
      </c>
      <c r="T34" s="26" t="s">
        <v>408</v>
      </c>
      <c r="U34" s="107" t="s">
        <v>358</v>
      </c>
      <c r="V34" s="23"/>
      <c r="X34" s="84">
        <v>6.3</v>
      </c>
      <c r="Y34" s="84">
        <v>1.1</v>
      </c>
      <c r="AH34" s="152">
        <f t="shared" si="3"/>
        <v>8.420141382073544</v>
      </c>
      <c r="AI34" s="152">
        <f t="shared" si="4"/>
        <v>8.302890934011156</v>
      </c>
      <c r="AJ34" s="152">
        <f t="shared" si="5"/>
        <v>8.143090934011155</v>
      </c>
      <c r="AK34" s="152">
        <f t="shared" si="6"/>
        <v>4.023367563257093</v>
      </c>
    </row>
    <row r="35" spans="1:37" ht="12" customHeight="1" thickBot="1">
      <c r="A35" s="266">
        <v>40935</v>
      </c>
      <c r="B35" s="172">
        <v>0.6</v>
      </c>
      <c r="C35" s="173">
        <v>0.5</v>
      </c>
      <c r="D35" s="277">
        <v>8.4</v>
      </c>
      <c r="E35" s="49">
        <v>0</v>
      </c>
      <c r="F35" s="174">
        <f t="shared" si="1"/>
        <v>4.2</v>
      </c>
      <c r="G35" s="174">
        <f t="shared" si="7"/>
        <v>98.02613829356818</v>
      </c>
      <c r="H35" s="175">
        <f t="shared" si="2"/>
        <v>0.3247892407726359</v>
      </c>
      <c r="I35" s="176">
        <v>-4.1</v>
      </c>
      <c r="J35" s="25">
        <v>0</v>
      </c>
      <c r="K35" s="3" t="s">
        <v>364</v>
      </c>
      <c r="L35" s="3">
        <v>2</v>
      </c>
      <c r="M35" s="306">
        <v>1.9</v>
      </c>
      <c r="N35" s="271">
        <v>25.7</v>
      </c>
      <c r="O35" s="178" t="s">
        <v>121</v>
      </c>
      <c r="P35" s="305">
        <v>2.6</v>
      </c>
      <c r="Q35" s="187">
        <v>0</v>
      </c>
      <c r="R35" s="300" t="s">
        <v>310</v>
      </c>
      <c r="S35" s="1">
        <v>1018</v>
      </c>
      <c r="T35" s="26" t="s">
        <v>309</v>
      </c>
      <c r="U35" s="107" t="s">
        <v>359</v>
      </c>
      <c r="V35" s="23"/>
      <c r="X35" s="84">
        <v>6.4</v>
      </c>
      <c r="Y35" s="84">
        <v>0.9</v>
      </c>
      <c r="AH35" s="152">
        <f t="shared" si="3"/>
        <v>6.378660943113899</v>
      </c>
      <c r="AI35" s="152">
        <f t="shared" si="4"/>
        <v>6.332654997374652</v>
      </c>
      <c r="AJ35" s="152">
        <f t="shared" si="5"/>
        <v>6.252754997374652</v>
      </c>
      <c r="AK35" s="152">
        <f t="shared" si="6"/>
        <v>0.3247892407726359</v>
      </c>
    </row>
    <row r="36" spans="1:37" ht="12" customHeight="1" thickBot="1">
      <c r="A36" s="266">
        <v>40936</v>
      </c>
      <c r="B36" s="179">
        <v>0.6</v>
      </c>
      <c r="C36" s="180">
        <v>0.5</v>
      </c>
      <c r="D36" s="277">
        <v>6.4</v>
      </c>
      <c r="E36" s="49">
        <v>-0.3</v>
      </c>
      <c r="F36" s="181">
        <f t="shared" si="1"/>
        <v>3.0500000000000003</v>
      </c>
      <c r="G36" s="174">
        <f t="shared" si="7"/>
        <v>98.02613829356818</v>
      </c>
      <c r="H36" s="182">
        <f t="shared" si="2"/>
        <v>0.3247892407726359</v>
      </c>
      <c r="I36" s="183">
        <v>-4.7</v>
      </c>
      <c r="J36" s="25">
        <v>4</v>
      </c>
      <c r="K36" s="3" t="s">
        <v>454</v>
      </c>
      <c r="L36" s="3">
        <v>2</v>
      </c>
      <c r="M36" s="306">
        <v>0.1</v>
      </c>
      <c r="N36" s="272">
        <v>7.9</v>
      </c>
      <c r="O36" s="178" t="s">
        <v>456</v>
      </c>
      <c r="P36" s="306">
        <v>0</v>
      </c>
      <c r="Q36" s="187">
        <v>0</v>
      </c>
      <c r="R36" s="3"/>
      <c r="S36" s="1">
        <v>1030</v>
      </c>
      <c r="T36" s="26" t="s">
        <v>427</v>
      </c>
      <c r="U36" s="107" t="s">
        <v>485</v>
      </c>
      <c r="V36" s="23"/>
      <c r="X36" s="84">
        <v>6.3</v>
      </c>
      <c r="Y36" s="84">
        <v>1.1</v>
      </c>
      <c r="AH36" s="152">
        <f t="shared" si="3"/>
        <v>6.378660943113899</v>
      </c>
      <c r="AI36" s="152">
        <f t="shared" si="4"/>
        <v>6.332654997374652</v>
      </c>
      <c r="AJ36" s="152">
        <f t="shared" si="5"/>
        <v>6.252754997374652</v>
      </c>
      <c r="AK36" s="152">
        <f t="shared" si="6"/>
        <v>0.3247892407726359</v>
      </c>
    </row>
    <row r="37" spans="1:37" ht="12" customHeight="1" thickBot="1">
      <c r="A37" s="266">
        <v>40937</v>
      </c>
      <c r="B37" s="172">
        <v>-1.4</v>
      </c>
      <c r="C37" s="173">
        <v>-1.5</v>
      </c>
      <c r="D37" s="277">
        <v>2.6</v>
      </c>
      <c r="E37" s="49">
        <v>-1.8</v>
      </c>
      <c r="F37" s="174">
        <f t="shared" si="1"/>
        <v>0.4</v>
      </c>
      <c r="G37" s="174">
        <f>100*(AJ37/AH37)</f>
        <v>97.96049184633239</v>
      </c>
      <c r="H37" s="175">
        <f t="shared" si="2"/>
        <v>-1.6797215309187077</v>
      </c>
      <c r="I37" s="176">
        <v>-5.5</v>
      </c>
      <c r="J37" s="25">
        <v>8</v>
      </c>
      <c r="K37" s="3" t="s">
        <v>136</v>
      </c>
      <c r="L37" s="3">
        <v>0</v>
      </c>
      <c r="M37" s="306">
        <v>1.6</v>
      </c>
      <c r="N37" s="271">
        <v>16.2</v>
      </c>
      <c r="O37" s="178" t="s">
        <v>362</v>
      </c>
      <c r="P37" s="305">
        <v>0</v>
      </c>
      <c r="Q37" s="187">
        <v>0</v>
      </c>
      <c r="R37" s="3"/>
      <c r="S37" s="1">
        <v>1032</v>
      </c>
      <c r="T37" s="26" t="s">
        <v>94</v>
      </c>
      <c r="U37" s="107" t="s">
        <v>486</v>
      </c>
      <c r="V37" s="23"/>
      <c r="X37" s="84">
        <v>6.5</v>
      </c>
      <c r="Y37" s="84">
        <v>1.5</v>
      </c>
      <c r="AH37" s="152">
        <f t="shared" si="3"/>
        <v>5.512555158685161</v>
      </c>
      <c r="AI37" s="152">
        <f t="shared" si="4"/>
        <v>5.472126146748352</v>
      </c>
      <c r="AJ37" s="152">
        <f t="shared" si="5"/>
        <v>5.400126146748352</v>
      </c>
      <c r="AK37" s="152">
        <f t="shared" si="6"/>
        <v>-1.6797215309187077</v>
      </c>
    </row>
    <row r="38" spans="1:37" ht="12" customHeight="1" thickBot="1">
      <c r="A38" s="266">
        <v>40938</v>
      </c>
      <c r="B38" s="179">
        <v>-1.9</v>
      </c>
      <c r="C38" s="180">
        <v>-2.3</v>
      </c>
      <c r="D38" s="277">
        <v>3.4</v>
      </c>
      <c r="E38" s="49">
        <v>-2.4</v>
      </c>
      <c r="F38" s="181">
        <f t="shared" si="1"/>
        <v>0.5</v>
      </c>
      <c r="G38" s="174">
        <f>100*(AJ38/AH38)</f>
        <v>91.66216667224086</v>
      </c>
      <c r="H38" s="182">
        <f t="shared" si="2"/>
        <v>-3.0724210159015617</v>
      </c>
      <c r="I38" s="183">
        <v>-6.5</v>
      </c>
      <c r="J38" s="25">
        <v>7</v>
      </c>
      <c r="K38" s="3" t="s">
        <v>420</v>
      </c>
      <c r="L38" s="296" t="s">
        <v>428</v>
      </c>
      <c r="M38" s="306">
        <v>1.3</v>
      </c>
      <c r="N38" s="272">
        <v>14.6</v>
      </c>
      <c r="O38" s="178" t="s">
        <v>362</v>
      </c>
      <c r="P38" s="308">
        <v>0</v>
      </c>
      <c r="Q38" s="187">
        <v>0</v>
      </c>
      <c r="R38" s="300" t="s">
        <v>310</v>
      </c>
      <c r="S38" s="1">
        <v>1028</v>
      </c>
      <c r="T38" s="26" t="s">
        <v>118</v>
      </c>
      <c r="U38" s="107" t="s">
        <v>253</v>
      </c>
      <c r="V38" s="23"/>
      <c r="X38" s="84">
        <v>6.5</v>
      </c>
      <c r="Y38" s="84">
        <v>1.5</v>
      </c>
      <c r="AH38" s="152">
        <f t="shared" si="3"/>
        <v>5.313023584880323</v>
      </c>
      <c r="AI38" s="152">
        <f t="shared" si="4"/>
        <v>5.158032533708468</v>
      </c>
      <c r="AJ38" s="152">
        <f t="shared" si="5"/>
        <v>4.870032533708468</v>
      </c>
      <c r="AK38" s="152">
        <f t="shared" si="6"/>
        <v>-3.0724210159015617</v>
      </c>
    </row>
    <row r="39" spans="1:37" ht="12" customHeight="1" thickBot="1">
      <c r="A39" s="266">
        <v>40939</v>
      </c>
      <c r="B39" s="188">
        <v>0.6</v>
      </c>
      <c r="C39" s="189">
        <v>-0.1</v>
      </c>
      <c r="D39" s="283">
        <v>1.5</v>
      </c>
      <c r="E39" s="129">
        <v>-1.9</v>
      </c>
      <c r="F39" s="190">
        <f t="shared" si="1"/>
        <v>-0.19999999999999996</v>
      </c>
      <c r="G39" s="190">
        <f>100*(AJ39/AH39)</f>
        <v>87.14576269748282</v>
      </c>
      <c r="H39" s="191">
        <f t="shared" si="2"/>
        <v>-1.286572614081548</v>
      </c>
      <c r="I39" s="192">
        <v>-2.4</v>
      </c>
      <c r="J39" s="237">
        <v>8</v>
      </c>
      <c r="K39" s="111" t="s">
        <v>95</v>
      </c>
      <c r="L39" s="111">
        <v>3</v>
      </c>
      <c r="M39" s="349">
        <v>5.7</v>
      </c>
      <c r="N39" s="274">
        <v>21.8</v>
      </c>
      <c r="O39" s="193" t="s">
        <v>420</v>
      </c>
      <c r="P39" s="309">
        <v>0</v>
      </c>
      <c r="Q39" s="315">
        <v>0</v>
      </c>
      <c r="R39" s="111"/>
      <c r="S39" s="112">
        <v>1027</v>
      </c>
      <c r="T39" s="119" t="s">
        <v>269</v>
      </c>
      <c r="U39" s="107" t="s">
        <v>356</v>
      </c>
      <c r="V39" s="113"/>
      <c r="X39" s="84">
        <v>6.6</v>
      </c>
      <c r="Y39" s="84">
        <v>1.7</v>
      </c>
      <c r="AH39" s="152">
        <f t="shared" si="3"/>
        <v>6.378660943113899</v>
      </c>
      <c r="AI39" s="152">
        <f t="shared" si="4"/>
        <v>6.062732728763058</v>
      </c>
      <c r="AJ39" s="152">
        <f t="shared" si="5"/>
        <v>5.558732728763058</v>
      </c>
      <c r="AK39" s="152">
        <f t="shared" si="6"/>
        <v>-1.286572614081548</v>
      </c>
    </row>
    <row r="40" spans="1:37" s="171" customFormat="1" ht="12.75" customHeight="1" thickBot="1">
      <c r="A40" s="266">
        <v>40940</v>
      </c>
      <c r="B40" s="195">
        <v>-1</v>
      </c>
      <c r="C40" s="196">
        <v>-1.9</v>
      </c>
      <c r="D40" s="142">
        <v>2.9</v>
      </c>
      <c r="E40" s="148">
        <v>-2.8</v>
      </c>
      <c r="F40" s="167">
        <f t="shared" si="1"/>
        <v>0.050000000000000044</v>
      </c>
      <c r="G40" s="167">
        <f aca="true" t="shared" si="8" ref="G40:G103">100*(AJ40/AH40)</f>
        <v>82.17512427136671</v>
      </c>
      <c r="H40" s="168">
        <f t="shared" si="2"/>
        <v>-3.6473267880085025</v>
      </c>
      <c r="I40" s="197">
        <v>-5.1</v>
      </c>
      <c r="J40" s="135">
        <v>1</v>
      </c>
      <c r="K40" s="105" t="s">
        <v>95</v>
      </c>
      <c r="L40" s="105">
        <v>4</v>
      </c>
      <c r="M40" s="350"/>
      <c r="N40" s="275">
        <v>27.3</v>
      </c>
      <c r="O40" s="121" t="s">
        <v>420</v>
      </c>
      <c r="P40" s="142">
        <v>0</v>
      </c>
      <c r="Q40" s="211">
        <v>0</v>
      </c>
      <c r="S40" s="106">
        <v>1036</v>
      </c>
      <c r="T40" s="122" t="s">
        <v>257</v>
      </c>
      <c r="U40" s="107" t="s">
        <v>357</v>
      </c>
      <c r="V40" s="108"/>
      <c r="X40" s="109">
        <v>6.7</v>
      </c>
      <c r="Y40" s="109">
        <v>1.5</v>
      </c>
      <c r="AH40" s="171">
        <f t="shared" si="3"/>
        <v>5.676929151302562</v>
      </c>
      <c r="AI40" s="171">
        <f t="shared" si="4"/>
        <v>5.313023584880323</v>
      </c>
      <c r="AJ40" s="171">
        <f t="shared" si="5"/>
        <v>4.665023584880323</v>
      </c>
      <c r="AK40" s="171">
        <f t="shared" si="6"/>
        <v>-3.6473267880085025</v>
      </c>
    </row>
    <row r="41" spans="1:37" ht="12.75" customHeight="1" thickBot="1">
      <c r="A41" s="266">
        <v>40941</v>
      </c>
      <c r="B41" s="198">
        <v>-2.9</v>
      </c>
      <c r="C41" s="199">
        <v>-3.6</v>
      </c>
      <c r="D41" s="287">
        <v>1.4</v>
      </c>
      <c r="E41" s="22">
        <v>-4.2</v>
      </c>
      <c r="F41" s="174">
        <f t="shared" si="1"/>
        <v>-1.4000000000000001</v>
      </c>
      <c r="G41" s="174">
        <f t="shared" si="8"/>
        <v>84.68599850904475</v>
      </c>
      <c r="H41" s="175">
        <f t="shared" si="2"/>
        <v>-5.109751607511067</v>
      </c>
      <c r="I41" s="176">
        <v>-7.7</v>
      </c>
      <c r="J41" s="114">
        <v>5</v>
      </c>
      <c r="K41" s="101" t="s">
        <v>455</v>
      </c>
      <c r="L41" s="101">
        <v>2</v>
      </c>
      <c r="M41" s="143"/>
      <c r="N41" s="276">
        <v>14.6</v>
      </c>
      <c r="O41" s="100" t="s">
        <v>362</v>
      </c>
      <c r="P41" s="287">
        <v>0</v>
      </c>
      <c r="Q41" s="222">
        <v>0</v>
      </c>
      <c r="R41" s="323" t="s">
        <v>310</v>
      </c>
      <c r="S41" s="102">
        <v>1038</v>
      </c>
      <c r="T41" s="120" t="s">
        <v>337</v>
      </c>
      <c r="U41" s="107" t="s">
        <v>358</v>
      </c>
      <c r="V41" s="115"/>
      <c r="X41" s="84">
        <v>6.7</v>
      </c>
      <c r="Y41" s="84">
        <v>1.2</v>
      </c>
      <c r="AH41" s="152">
        <f t="shared" si="3"/>
        <v>4.933054223238464</v>
      </c>
      <c r="AI41" s="152">
        <f t="shared" si="4"/>
        <v>4.681606225942096</v>
      </c>
      <c r="AJ41" s="152">
        <f t="shared" si="5"/>
        <v>4.177606225942095</v>
      </c>
      <c r="AK41" s="152">
        <f t="shared" si="6"/>
        <v>-5.109751607511067</v>
      </c>
    </row>
    <row r="42" spans="1:37" ht="12.75" customHeight="1" thickBot="1">
      <c r="A42" s="266">
        <v>40942</v>
      </c>
      <c r="B42" s="201">
        <v>-6.5</v>
      </c>
      <c r="C42" s="202">
        <v>-6.9</v>
      </c>
      <c r="D42" s="284">
        <v>1.7</v>
      </c>
      <c r="E42" s="322">
        <v>-7.5</v>
      </c>
      <c r="F42" s="174">
        <f t="shared" si="1"/>
        <v>-2.9</v>
      </c>
      <c r="G42" s="174">
        <f t="shared" si="8"/>
        <v>89.30163379258723</v>
      </c>
      <c r="H42" s="175">
        <f t="shared" si="2"/>
        <v>-7.963229651035483</v>
      </c>
      <c r="I42" s="176">
        <v>-10.3</v>
      </c>
      <c r="J42" s="25">
        <v>1</v>
      </c>
      <c r="K42" s="3" t="s">
        <v>364</v>
      </c>
      <c r="L42" s="3">
        <v>1</v>
      </c>
      <c r="M42" s="277"/>
      <c r="N42" s="277">
        <v>6.3</v>
      </c>
      <c r="O42" s="29" t="s">
        <v>45</v>
      </c>
      <c r="P42" s="284">
        <v>0</v>
      </c>
      <c r="Q42" s="187">
        <v>0</v>
      </c>
      <c r="R42" s="3"/>
      <c r="S42" s="1">
        <v>1040</v>
      </c>
      <c r="T42" s="26" t="s">
        <v>288</v>
      </c>
      <c r="U42" s="107" t="s">
        <v>359</v>
      </c>
      <c r="V42" s="23"/>
      <c r="X42" s="84">
        <v>7</v>
      </c>
      <c r="Y42" s="84">
        <v>1.6</v>
      </c>
      <c r="AH42" s="152">
        <f t="shared" si="3"/>
        <v>3.756708522699888</v>
      </c>
      <c r="AI42" s="152">
        <f t="shared" si="4"/>
        <v>3.642802087596368</v>
      </c>
      <c r="AJ42" s="152">
        <f t="shared" si="5"/>
        <v>3.3548020875963678</v>
      </c>
      <c r="AK42" s="152">
        <f t="shared" si="6"/>
        <v>-7.963229651035483</v>
      </c>
    </row>
    <row r="43" spans="1:37" ht="12.75" customHeight="1" thickBot="1">
      <c r="A43" s="266">
        <v>40943</v>
      </c>
      <c r="B43" s="201">
        <v>-7.4</v>
      </c>
      <c r="C43" s="202">
        <v>-7.8</v>
      </c>
      <c r="D43" s="329">
        <v>0.2</v>
      </c>
      <c r="E43" s="322">
        <v>-8.9</v>
      </c>
      <c r="F43" s="174">
        <f t="shared" si="1"/>
        <v>-4.3500000000000005</v>
      </c>
      <c r="G43" s="174">
        <f t="shared" si="8"/>
        <v>88.72720805195027</v>
      </c>
      <c r="H43" s="175">
        <f t="shared" si="2"/>
        <v>-8.934218333672527</v>
      </c>
      <c r="I43" s="183">
        <v>-11.2</v>
      </c>
      <c r="J43" s="25">
        <v>4</v>
      </c>
      <c r="K43" s="3" t="s">
        <v>362</v>
      </c>
      <c r="L43" s="296" t="s">
        <v>428</v>
      </c>
      <c r="M43" s="277"/>
      <c r="N43" s="277">
        <v>23.3</v>
      </c>
      <c r="O43" s="29" t="s">
        <v>111</v>
      </c>
      <c r="P43" s="284">
        <v>15.2</v>
      </c>
      <c r="Q43" s="187">
        <v>0</v>
      </c>
      <c r="R43" s="300" t="s">
        <v>310</v>
      </c>
      <c r="S43" s="1">
        <v>1037</v>
      </c>
      <c r="T43" s="27" t="s">
        <v>1</v>
      </c>
      <c r="U43" s="107" t="s">
        <v>485</v>
      </c>
      <c r="V43" s="23"/>
      <c r="X43" s="84">
        <v>7</v>
      </c>
      <c r="Y43" s="84">
        <v>1.6</v>
      </c>
      <c r="AH43" s="152">
        <f t="shared" si="3"/>
        <v>3.5047392984966463</v>
      </c>
      <c r="AI43" s="152">
        <f t="shared" si="4"/>
        <v>3.3976573290555816</v>
      </c>
      <c r="AJ43" s="152">
        <f t="shared" si="5"/>
        <v>3.109657329055582</v>
      </c>
      <c r="AK43" s="152">
        <f t="shared" si="6"/>
        <v>-8.934218333672527</v>
      </c>
    </row>
    <row r="44" spans="1:37" ht="12.75" customHeight="1" thickBot="1">
      <c r="A44" s="266">
        <v>40944</v>
      </c>
      <c r="B44" s="201">
        <v>-3.4</v>
      </c>
      <c r="C44" s="202">
        <v>-3.5</v>
      </c>
      <c r="D44" s="284">
        <v>5.1</v>
      </c>
      <c r="E44" s="322">
        <v>-7.4</v>
      </c>
      <c r="F44" s="174">
        <f t="shared" si="1"/>
        <v>-1.1500000000000004</v>
      </c>
      <c r="G44" s="174">
        <f t="shared" si="8"/>
        <v>97.73907289090576</v>
      </c>
      <c r="H44" s="175">
        <f t="shared" si="2"/>
        <v>-3.7051988792674098</v>
      </c>
      <c r="I44" s="176">
        <v>-11</v>
      </c>
      <c r="J44" s="372">
        <v>6</v>
      </c>
      <c r="K44" s="3" t="s">
        <v>136</v>
      </c>
      <c r="L44" s="3">
        <v>0</v>
      </c>
      <c r="M44" s="277"/>
      <c r="N44" s="277">
        <v>11.9</v>
      </c>
      <c r="O44" s="29" t="s">
        <v>121</v>
      </c>
      <c r="P44" s="284">
        <v>2.4</v>
      </c>
      <c r="Q44" s="324">
        <v>10</v>
      </c>
      <c r="R44" s="3"/>
      <c r="S44" s="1">
        <v>1026</v>
      </c>
      <c r="T44" s="26" t="s">
        <v>491</v>
      </c>
      <c r="U44" s="107" t="s">
        <v>486</v>
      </c>
      <c r="V44" s="23"/>
      <c r="X44" s="84">
        <v>6.9</v>
      </c>
      <c r="Y44" s="84">
        <v>1.6</v>
      </c>
      <c r="AH44" s="152">
        <f t="shared" si="3"/>
        <v>4.752261992601347</v>
      </c>
      <c r="AI44" s="152">
        <f t="shared" si="4"/>
        <v>4.716816812915441</v>
      </c>
      <c r="AJ44" s="152">
        <f t="shared" si="5"/>
        <v>4.644816812915441</v>
      </c>
      <c r="AK44" s="152">
        <f t="shared" si="6"/>
        <v>-3.7051988792674098</v>
      </c>
    </row>
    <row r="45" spans="1:37" ht="12.75" customHeight="1" thickBot="1">
      <c r="A45" s="266">
        <v>40945</v>
      </c>
      <c r="B45" s="201">
        <v>1.2</v>
      </c>
      <c r="C45" s="202">
        <v>1.1</v>
      </c>
      <c r="D45" s="330">
        <v>4.6</v>
      </c>
      <c r="E45" s="56">
        <v>-3.4</v>
      </c>
      <c r="F45" s="174">
        <f t="shared" si="1"/>
        <v>0.5999999999999999</v>
      </c>
      <c r="G45" s="174">
        <f t="shared" si="8"/>
        <v>98.0828116513689</v>
      </c>
      <c r="H45" s="175">
        <f t="shared" si="2"/>
        <v>0.9314197953011051</v>
      </c>
      <c r="I45" s="183">
        <v>-1</v>
      </c>
      <c r="J45" s="373">
        <v>7</v>
      </c>
      <c r="K45" s="3" t="s">
        <v>136</v>
      </c>
      <c r="L45" s="3">
        <v>0</v>
      </c>
      <c r="M45" s="277"/>
      <c r="N45" s="277">
        <v>5.5</v>
      </c>
      <c r="O45" s="29" t="s">
        <v>455</v>
      </c>
      <c r="P45" s="284">
        <v>0.3</v>
      </c>
      <c r="Q45" s="324">
        <v>6</v>
      </c>
      <c r="R45" s="3"/>
      <c r="S45" s="1">
        <v>1032</v>
      </c>
      <c r="T45" s="27" t="s">
        <v>272</v>
      </c>
      <c r="U45" s="107" t="s">
        <v>253</v>
      </c>
      <c r="V45" s="23"/>
      <c r="X45" s="84">
        <v>6.9</v>
      </c>
      <c r="Y45" s="84">
        <v>1.7</v>
      </c>
      <c r="AH45" s="152">
        <f t="shared" si="3"/>
        <v>6.6609578655798565</v>
      </c>
      <c r="AI45" s="152">
        <f t="shared" si="4"/>
        <v>6.613154757473732</v>
      </c>
      <c r="AJ45" s="152">
        <f t="shared" si="5"/>
        <v>6.533254757473732</v>
      </c>
      <c r="AK45" s="152">
        <f t="shared" si="6"/>
        <v>0.9314197953011051</v>
      </c>
    </row>
    <row r="46" spans="1:37" ht="12.75" customHeight="1" thickBot="1">
      <c r="A46" s="266">
        <v>40946</v>
      </c>
      <c r="B46" s="201">
        <v>-1</v>
      </c>
      <c r="C46" s="202">
        <v>-1</v>
      </c>
      <c r="D46" s="330">
        <v>1.9</v>
      </c>
      <c r="E46" s="56">
        <v>-4</v>
      </c>
      <c r="F46" s="174">
        <f t="shared" si="1"/>
        <v>-1.05</v>
      </c>
      <c r="G46" s="174">
        <f t="shared" si="8"/>
        <v>100</v>
      </c>
      <c r="H46" s="175">
        <f t="shared" si="2"/>
        <v>-1.000000000000002</v>
      </c>
      <c r="I46" s="176">
        <v>-7.9</v>
      </c>
      <c r="J46" s="372">
        <v>8</v>
      </c>
      <c r="K46" s="3" t="s">
        <v>46</v>
      </c>
      <c r="L46" s="3">
        <v>1</v>
      </c>
      <c r="M46" s="351"/>
      <c r="N46" s="277">
        <v>22.5</v>
      </c>
      <c r="O46" s="29" t="s">
        <v>362</v>
      </c>
      <c r="P46" s="284">
        <v>0</v>
      </c>
      <c r="Q46" s="324">
        <v>4</v>
      </c>
      <c r="R46" s="3"/>
      <c r="S46" s="1">
        <v>1040</v>
      </c>
      <c r="T46" s="27" t="s">
        <v>106</v>
      </c>
      <c r="U46" s="107" t="s">
        <v>356</v>
      </c>
      <c r="V46" s="23"/>
      <c r="X46" s="84">
        <v>6.9</v>
      </c>
      <c r="Y46" s="84">
        <v>1.6</v>
      </c>
      <c r="AH46" s="152">
        <f t="shared" si="3"/>
        <v>5.676929151302562</v>
      </c>
      <c r="AI46" s="152">
        <f t="shared" si="4"/>
        <v>5.676929151302562</v>
      </c>
      <c r="AJ46" s="152">
        <f t="shared" si="5"/>
        <v>5.676929151302562</v>
      </c>
      <c r="AK46" s="152">
        <f t="shared" si="6"/>
        <v>-1.000000000000002</v>
      </c>
    </row>
    <row r="47" spans="1:37" ht="12" thickBot="1">
      <c r="A47" s="266">
        <v>40947</v>
      </c>
      <c r="B47" s="201">
        <v>-2.8</v>
      </c>
      <c r="C47" s="202">
        <v>-3.8</v>
      </c>
      <c r="D47" s="330">
        <v>0.6</v>
      </c>
      <c r="E47" s="322">
        <v>-6.9</v>
      </c>
      <c r="F47" s="174">
        <f t="shared" si="1"/>
        <v>-3.1500000000000004</v>
      </c>
      <c r="G47" s="174">
        <f t="shared" si="8"/>
        <v>78.3085304542454</v>
      </c>
      <c r="H47" s="175">
        <f t="shared" si="2"/>
        <v>-6.039055835300806</v>
      </c>
      <c r="I47" s="183">
        <v>-9.5</v>
      </c>
      <c r="J47" s="25">
        <v>7</v>
      </c>
      <c r="K47" s="3" t="s">
        <v>455</v>
      </c>
      <c r="L47" s="3">
        <v>2</v>
      </c>
      <c r="M47" s="351"/>
      <c r="N47" s="277">
        <v>18.6</v>
      </c>
      <c r="O47" s="29" t="s">
        <v>490</v>
      </c>
      <c r="P47" s="284">
        <v>0</v>
      </c>
      <c r="Q47" s="324">
        <v>3</v>
      </c>
      <c r="R47" s="3"/>
      <c r="S47" s="1">
        <v>1043</v>
      </c>
      <c r="T47" s="26" t="s">
        <v>305</v>
      </c>
      <c r="U47" s="107" t="s">
        <v>357</v>
      </c>
      <c r="V47" s="23"/>
      <c r="X47" s="84">
        <v>7</v>
      </c>
      <c r="Y47" s="84">
        <v>1.6</v>
      </c>
      <c r="AH47" s="152">
        <f t="shared" si="3"/>
        <v>4.969935514522895</v>
      </c>
      <c r="AI47" s="152">
        <f t="shared" si="4"/>
        <v>4.611883465946519</v>
      </c>
      <c r="AJ47" s="152">
        <f t="shared" si="5"/>
        <v>3.891883465946519</v>
      </c>
      <c r="AK47" s="152">
        <f t="shared" si="6"/>
        <v>-6.039055835300806</v>
      </c>
    </row>
    <row r="48" spans="1:37" s="9" customFormat="1" ht="12" thickBot="1">
      <c r="A48" s="266">
        <v>40948</v>
      </c>
      <c r="B48" s="201">
        <v>-1.6</v>
      </c>
      <c r="C48" s="202">
        <v>-2.4</v>
      </c>
      <c r="D48" s="331">
        <v>1.5</v>
      </c>
      <c r="E48" s="56">
        <v>-2.8</v>
      </c>
      <c r="F48" s="174">
        <f t="shared" si="1"/>
        <v>-0.6499999999999999</v>
      </c>
      <c r="G48" s="174">
        <f t="shared" si="8"/>
        <v>83.65150721281354</v>
      </c>
      <c r="H48" s="175">
        <f t="shared" si="2"/>
        <v>-3.997561533141624</v>
      </c>
      <c r="I48" s="176">
        <v>-3</v>
      </c>
      <c r="J48" s="25">
        <v>8</v>
      </c>
      <c r="K48" s="3" t="s">
        <v>45</v>
      </c>
      <c r="L48" s="3">
        <v>2</v>
      </c>
      <c r="M48" s="351"/>
      <c r="N48" s="277">
        <v>17.8</v>
      </c>
      <c r="O48" s="29" t="s">
        <v>363</v>
      </c>
      <c r="P48" s="284">
        <v>0.9</v>
      </c>
      <c r="Q48" s="324">
        <v>2.5</v>
      </c>
      <c r="R48" s="300" t="s">
        <v>310</v>
      </c>
      <c r="S48" s="1">
        <v>1039</v>
      </c>
      <c r="T48" s="26" t="s">
        <v>97</v>
      </c>
      <c r="U48" s="107" t="s">
        <v>358</v>
      </c>
      <c r="V48" s="23"/>
      <c r="X48" s="84">
        <v>6.7</v>
      </c>
      <c r="Y48" s="84">
        <v>1.3</v>
      </c>
      <c r="AH48" s="152">
        <f t="shared" si="3"/>
        <v>5.431959955048785</v>
      </c>
      <c r="AI48" s="152">
        <f t="shared" si="4"/>
        <v>5.119916373594777</v>
      </c>
      <c r="AJ48" s="152">
        <f t="shared" si="5"/>
        <v>4.543916373594778</v>
      </c>
      <c r="AK48" s="152">
        <f t="shared" si="6"/>
        <v>-3.997561533141624</v>
      </c>
    </row>
    <row r="49" spans="1:37" s="153" customFormat="1" ht="12" thickBot="1">
      <c r="A49" s="266">
        <v>40949</v>
      </c>
      <c r="B49" s="201">
        <v>-0.2</v>
      </c>
      <c r="C49" s="202">
        <v>-0.5</v>
      </c>
      <c r="D49" s="331">
        <v>1.5</v>
      </c>
      <c r="E49" s="56">
        <v>-1.6</v>
      </c>
      <c r="F49" s="174">
        <f t="shared" si="1"/>
        <v>-0.050000000000000044</v>
      </c>
      <c r="G49" s="174">
        <f t="shared" si="8"/>
        <v>94.24698324458257</v>
      </c>
      <c r="H49" s="175">
        <f t="shared" si="2"/>
        <v>-1.0106670557493471</v>
      </c>
      <c r="I49" s="183">
        <v>-2</v>
      </c>
      <c r="J49" s="25">
        <v>8</v>
      </c>
      <c r="K49" s="3" t="s">
        <v>362</v>
      </c>
      <c r="L49" s="3">
        <v>4</v>
      </c>
      <c r="M49" s="277"/>
      <c r="N49" s="277">
        <v>19.4</v>
      </c>
      <c r="O49" s="29" t="s">
        <v>363</v>
      </c>
      <c r="P49" s="284">
        <v>0</v>
      </c>
      <c r="Q49" s="324">
        <v>2.5</v>
      </c>
      <c r="R49" s="300" t="s">
        <v>310</v>
      </c>
      <c r="S49" s="1">
        <v>1038</v>
      </c>
      <c r="T49" s="26" t="s">
        <v>431</v>
      </c>
      <c r="U49" s="107" t="s">
        <v>359</v>
      </c>
      <c r="V49" s="23"/>
      <c r="X49" s="84">
        <v>6.8</v>
      </c>
      <c r="Y49" s="84">
        <v>1.4</v>
      </c>
      <c r="AH49" s="152">
        <f t="shared" si="3"/>
        <v>6.0187496615888785</v>
      </c>
      <c r="AI49" s="152">
        <f t="shared" si="4"/>
        <v>5.888489985091041</v>
      </c>
      <c r="AJ49" s="152">
        <f t="shared" si="5"/>
        <v>5.67248998509104</v>
      </c>
      <c r="AK49" s="152">
        <f t="shared" si="6"/>
        <v>-1.0106670557493471</v>
      </c>
    </row>
    <row r="50" spans="1:37" ht="12" thickBot="1">
      <c r="A50" s="266">
        <v>40950</v>
      </c>
      <c r="B50" s="201">
        <v>-7.3</v>
      </c>
      <c r="C50" s="202">
        <v>-8.1</v>
      </c>
      <c r="D50" s="331">
        <v>2.6</v>
      </c>
      <c r="E50" s="322">
        <v>-8</v>
      </c>
      <c r="F50" s="174">
        <f t="shared" si="1"/>
        <v>-2.7</v>
      </c>
      <c r="G50" s="174">
        <f t="shared" si="8"/>
        <v>77.66943752276885</v>
      </c>
      <c r="H50" s="175">
        <f t="shared" si="2"/>
        <v>-10.520660008672614</v>
      </c>
      <c r="I50" s="176">
        <v>-10.1</v>
      </c>
      <c r="J50" s="25">
        <v>0</v>
      </c>
      <c r="K50" s="3" t="s">
        <v>136</v>
      </c>
      <c r="L50" s="3">
        <v>0</v>
      </c>
      <c r="M50" s="277"/>
      <c r="N50" s="277">
        <v>14.2</v>
      </c>
      <c r="O50" s="29" t="s">
        <v>363</v>
      </c>
      <c r="P50" s="284">
        <v>0</v>
      </c>
      <c r="Q50" s="324">
        <v>2.5</v>
      </c>
      <c r="R50" s="3"/>
      <c r="S50" s="1">
        <v>1037</v>
      </c>
      <c r="T50" s="26" t="s">
        <v>461</v>
      </c>
      <c r="U50" s="107" t="s">
        <v>485</v>
      </c>
      <c r="V50" s="23"/>
      <c r="X50" s="84">
        <v>6.5</v>
      </c>
      <c r="Y50" s="84">
        <v>1.4</v>
      </c>
      <c r="AH50" s="152">
        <f t="shared" si="3"/>
        <v>3.5319738839730697</v>
      </c>
      <c r="AI50" s="152">
        <f t="shared" si="4"/>
        <v>3.3192642491329756</v>
      </c>
      <c r="AJ50" s="152">
        <f t="shared" si="5"/>
        <v>2.7432642491329755</v>
      </c>
      <c r="AK50" s="152">
        <f t="shared" si="6"/>
        <v>-10.520660008672614</v>
      </c>
    </row>
    <row r="51" spans="1:37" ht="12" thickBot="1">
      <c r="A51" s="266">
        <v>40951</v>
      </c>
      <c r="B51" s="201">
        <v>2.6</v>
      </c>
      <c r="C51" s="202">
        <v>1.9</v>
      </c>
      <c r="D51" s="332">
        <v>5.5</v>
      </c>
      <c r="E51" s="322">
        <v>-7.3</v>
      </c>
      <c r="F51" s="174">
        <f t="shared" si="1"/>
        <v>-0.8999999999999999</v>
      </c>
      <c r="G51" s="174">
        <f t="shared" si="8"/>
        <v>87.53080830124915</v>
      </c>
      <c r="H51" s="175">
        <f t="shared" si="2"/>
        <v>0.742914240729806</v>
      </c>
      <c r="I51" s="183">
        <v>-5.9</v>
      </c>
      <c r="J51" s="25">
        <v>8</v>
      </c>
      <c r="K51" s="3" t="s">
        <v>136</v>
      </c>
      <c r="L51" s="3">
        <v>0</v>
      </c>
      <c r="M51" s="277"/>
      <c r="N51" s="277">
        <v>8.8</v>
      </c>
      <c r="O51" s="29" t="s">
        <v>121</v>
      </c>
      <c r="P51" s="284">
        <v>0.4</v>
      </c>
      <c r="Q51" s="324">
        <v>2.5</v>
      </c>
      <c r="R51" s="3"/>
      <c r="S51" s="1">
        <v>1035</v>
      </c>
      <c r="T51" s="26" t="s">
        <v>338</v>
      </c>
      <c r="U51" s="107" t="s">
        <v>486</v>
      </c>
      <c r="V51" s="23"/>
      <c r="X51" s="84">
        <v>6.5</v>
      </c>
      <c r="Y51" s="84">
        <v>1</v>
      </c>
      <c r="AH51" s="152">
        <f t="shared" si="3"/>
        <v>7.36303401489637</v>
      </c>
      <c r="AI51" s="152">
        <f t="shared" si="4"/>
        <v>7.004223188734711</v>
      </c>
      <c r="AJ51" s="152">
        <f t="shared" si="5"/>
        <v>6.444923188734711</v>
      </c>
      <c r="AK51" s="152">
        <f t="shared" si="6"/>
        <v>0.742914240729806</v>
      </c>
    </row>
    <row r="52" spans="1:37" ht="12" thickBot="1">
      <c r="A52" s="266">
        <v>40952</v>
      </c>
      <c r="B52" s="201">
        <v>2.4</v>
      </c>
      <c r="C52" s="202">
        <v>2.3</v>
      </c>
      <c r="D52" s="333">
        <v>7.9</v>
      </c>
      <c r="E52" s="56">
        <v>1.7</v>
      </c>
      <c r="F52" s="174">
        <f t="shared" si="1"/>
        <v>4.8</v>
      </c>
      <c r="G52" s="174">
        <f t="shared" si="8"/>
        <v>98.18871380478777</v>
      </c>
      <c r="H52" s="175">
        <f t="shared" si="2"/>
        <v>2.1438372330729956</v>
      </c>
      <c r="I52" s="176">
        <v>-2.4</v>
      </c>
      <c r="J52" s="25">
        <v>8</v>
      </c>
      <c r="K52" s="3" t="s">
        <v>363</v>
      </c>
      <c r="L52" s="3">
        <v>2</v>
      </c>
      <c r="M52" s="277"/>
      <c r="N52" s="277">
        <v>27.3</v>
      </c>
      <c r="O52" s="29" t="s">
        <v>339</v>
      </c>
      <c r="P52" s="284">
        <v>0</v>
      </c>
      <c r="Q52" s="187">
        <v>0</v>
      </c>
      <c r="R52" s="3"/>
      <c r="S52" s="1">
        <v>1029</v>
      </c>
      <c r="T52" s="26" t="s">
        <v>433</v>
      </c>
      <c r="U52" s="107" t="s">
        <v>253</v>
      </c>
      <c r="V52" s="23"/>
      <c r="X52" s="84">
        <v>6.4</v>
      </c>
      <c r="Y52" s="84">
        <v>0.9</v>
      </c>
      <c r="AH52" s="152">
        <f t="shared" si="3"/>
        <v>7.258895633275086</v>
      </c>
      <c r="AI52" s="152">
        <f t="shared" si="4"/>
        <v>7.207316258744711</v>
      </c>
      <c r="AJ52" s="152">
        <f t="shared" si="5"/>
        <v>7.12741625874471</v>
      </c>
      <c r="AK52" s="152">
        <f t="shared" si="6"/>
        <v>2.1438372330729956</v>
      </c>
    </row>
    <row r="53" spans="1:37" ht="12" thickBot="1">
      <c r="A53" s="266">
        <v>40953</v>
      </c>
      <c r="B53" s="201">
        <v>3.6</v>
      </c>
      <c r="C53" s="202">
        <v>2.1</v>
      </c>
      <c r="D53" s="333">
        <v>8.2</v>
      </c>
      <c r="E53" s="56">
        <v>2.4</v>
      </c>
      <c r="F53" s="174">
        <f t="shared" si="1"/>
        <v>5.3</v>
      </c>
      <c r="G53" s="174">
        <f t="shared" si="8"/>
        <v>74.73164874360472</v>
      </c>
      <c r="H53" s="175">
        <f t="shared" si="2"/>
        <v>-0.45787580824217355</v>
      </c>
      <c r="I53" s="183">
        <v>-0.2</v>
      </c>
      <c r="J53" s="25">
        <v>6</v>
      </c>
      <c r="K53" s="3" t="s">
        <v>454</v>
      </c>
      <c r="L53" s="3">
        <v>3</v>
      </c>
      <c r="M53" s="277"/>
      <c r="N53" s="277">
        <v>34</v>
      </c>
      <c r="O53" s="29" t="s">
        <v>454</v>
      </c>
      <c r="P53" s="284">
        <v>0</v>
      </c>
      <c r="Q53" s="187">
        <v>0</v>
      </c>
      <c r="R53" s="3"/>
      <c r="S53" s="1">
        <v>1028</v>
      </c>
      <c r="T53" s="26" t="s">
        <v>306</v>
      </c>
      <c r="U53" s="107" t="s">
        <v>356</v>
      </c>
      <c r="V53" s="23"/>
      <c r="X53" s="84">
        <v>6.5</v>
      </c>
      <c r="Y53" s="84">
        <v>0.6</v>
      </c>
      <c r="AH53" s="152">
        <f t="shared" si="3"/>
        <v>7.903784318055541</v>
      </c>
      <c r="AI53" s="152">
        <f t="shared" si="4"/>
        <v>7.105128334021381</v>
      </c>
      <c r="AJ53" s="152">
        <f t="shared" si="5"/>
        <v>5.906628334021381</v>
      </c>
      <c r="AK53" s="152">
        <f t="shared" si="6"/>
        <v>-0.45787580824217355</v>
      </c>
    </row>
    <row r="54" spans="1:37" ht="12.75" customHeight="1" thickBot="1">
      <c r="A54" s="266">
        <v>40954</v>
      </c>
      <c r="B54" s="201">
        <v>6.9</v>
      </c>
      <c r="C54" s="202">
        <v>5.7</v>
      </c>
      <c r="D54" s="333">
        <v>10.4</v>
      </c>
      <c r="E54" s="56">
        <v>3.6</v>
      </c>
      <c r="F54" s="174">
        <f t="shared" si="1"/>
        <v>7</v>
      </c>
      <c r="G54" s="174">
        <f t="shared" si="8"/>
        <v>82.40937962804207</v>
      </c>
      <c r="H54" s="175">
        <f t="shared" si="2"/>
        <v>4.115550772961715</v>
      </c>
      <c r="I54" s="176">
        <v>4.5</v>
      </c>
      <c r="J54" s="25">
        <v>4</v>
      </c>
      <c r="K54" s="3" t="s">
        <v>335</v>
      </c>
      <c r="L54" s="3">
        <v>5</v>
      </c>
      <c r="M54" s="277"/>
      <c r="N54" s="277">
        <v>27.3</v>
      </c>
      <c r="O54" s="29" t="s">
        <v>121</v>
      </c>
      <c r="P54" s="284">
        <v>0</v>
      </c>
      <c r="Q54" s="187">
        <v>0</v>
      </c>
      <c r="R54" s="3"/>
      <c r="S54" s="1">
        <v>1027</v>
      </c>
      <c r="T54" s="26" t="s">
        <v>163</v>
      </c>
      <c r="U54" s="107" t="s">
        <v>357</v>
      </c>
      <c r="V54" s="23"/>
      <c r="X54" s="84">
        <v>6.7</v>
      </c>
      <c r="Y54" s="84">
        <v>0.9</v>
      </c>
      <c r="AH54" s="152">
        <f t="shared" si="3"/>
        <v>9.945515096468517</v>
      </c>
      <c r="AI54" s="152">
        <f t="shared" si="4"/>
        <v>9.154837291812974</v>
      </c>
      <c r="AJ54" s="152">
        <f t="shared" si="5"/>
        <v>8.196037291812974</v>
      </c>
      <c r="AK54" s="152">
        <f t="shared" si="6"/>
        <v>4.115550772961715</v>
      </c>
    </row>
    <row r="55" spans="1:37" ht="12" thickBot="1">
      <c r="A55" s="266">
        <v>40955</v>
      </c>
      <c r="B55" s="201">
        <v>5.3</v>
      </c>
      <c r="C55" s="202">
        <v>4.7</v>
      </c>
      <c r="D55" s="284">
        <v>9.7</v>
      </c>
      <c r="E55" s="56">
        <v>4.2</v>
      </c>
      <c r="F55" s="174">
        <f t="shared" si="1"/>
        <v>6.949999999999999</v>
      </c>
      <c r="G55" s="174">
        <f t="shared" si="8"/>
        <v>90.51604931576563</v>
      </c>
      <c r="H55" s="175">
        <f t="shared" si="2"/>
        <v>3.8766607764669323</v>
      </c>
      <c r="I55" s="183">
        <v>-1</v>
      </c>
      <c r="J55" s="25">
        <v>7</v>
      </c>
      <c r="K55" s="3" t="s">
        <v>293</v>
      </c>
      <c r="L55" s="296" t="s">
        <v>307</v>
      </c>
      <c r="M55" s="277"/>
      <c r="N55" s="277">
        <v>19.4</v>
      </c>
      <c r="O55" s="29" t="s">
        <v>46</v>
      </c>
      <c r="P55" s="284">
        <v>0</v>
      </c>
      <c r="Q55" s="187">
        <v>0</v>
      </c>
      <c r="R55" s="3"/>
      <c r="S55" s="1">
        <v>1028</v>
      </c>
      <c r="T55" s="26" t="s">
        <v>218</v>
      </c>
      <c r="U55" s="107" t="s">
        <v>358</v>
      </c>
      <c r="V55" s="23"/>
      <c r="X55" s="84">
        <v>6.6</v>
      </c>
      <c r="Y55" s="84">
        <v>1</v>
      </c>
      <c r="AH55" s="152">
        <f t="shared" si="3"/>
        <v>8.903891765391034</v>
      </c>
      <c r="AI55" s="152">
        <f t="shared" si="4"/>
        <v>8.538851061383744</v>
      </c>
      <c r="AJ55" s="152">
        <f t="shared" si="5"/>
        <v>8.059451061383744</v>
      </c>
      <c r="AK55" s="152">
        <f t="shared" si="6"/>
        <v>3.8766607764669323</v>
      </c>
    </row>
    <row r="56" spans="1:37" ht="12" thickBot="1">
      <c r="A56" s="266">
        <v>40956</v>
      </c>
      <c r="B56" s="201">
        <v>7.9</v>
      </c>
      <c r="C56" s="202">
        <v>7.5</v>
      </c>
      <c r="D56" s="284">
        <v>11.1</v>
      </c>
      <c r="E56" s="56">
        <v>5.3</v>
      </c>
      <c r="F56" s="174">
        <f t="shared" si="1"/>
        <v>8.2</v>
      </c>
      <c r="G56" s="174">
        <f t="shared" si="8"/>
        <v>94.30588421019102</v>
      </c>
      <c r="H56" s="175">
        <f t="shared" si="2"/>
        <v>7.042609935695885</v>
      </c>
      <c r="I56" s="176">
        <v>3.5</v>
      </c>
      <c r="J56" s="25">
        <v>8</v>
      </c>
      <c r="K56" s="3" t="s">
        <v>364</v>
      </c>
      <c r="L56" s="3">
        <v>1</v>
      </c>
      <c r="M56" s="277"/>
      <c r="N56" s="277">
        <v>24</v>
      </c>
      <c r="O56" s="29" t="s">
        <v>45</v>
      </c>
      <c r="P56" s="284">
        <v>0</v>
      </c>
      <c r="Q56" s="187">
        <v>0</v>
      </c>
      <c r="R56" s="3"/>
      <c r="S56" s="1">
        <v>1023</v>
      </c>
      <c r="T56" s="26" t="s">
        <v>301</v>
      </c>
      <c r="U56" s="107" t="s">
        <v>359</v>
      </c>
      <c r="V56" s="23"/>
      <c r="X56" s="84">
        <v>6.7</v>
      </c>
      <c r="Y56" s="84">
        <v>0.8</v>
      </c>
      <c r="AH56" s="152">
        <f t="shared" si="3"/>
        <v>10.649781121194382</v>
      </c>
      <c r="AI56" s="152">
        <f t="shared" si="4"/>
        <v>10.362970252792357</v>
      </c>
      <c r="AJ56" s="152">
        <f t="shared" si="5"/>
        <v>10.043370252792357</v>
      </c>
      <c r="AK56" s="152">
        <f t="shared" si="6"/>
        <v>7.042609935695885</v>
      </c>
    </row>
    <row r="57" spans="1:37" ht="12" thickBot="1">
      <c r="A57" s="266">
        <v>40957</v>
      </c>
      <c r="B57" s="201">
        <v>8.5</v>
      </c>
      <c r="C57" s="202">
        <v>7.1</v>
      </c>
      <c r="D57" s="284">
        <v>8.5</v>
      </c>
      <c r="E57" s="56">
        <v>7.4</v>
      </c>
      <c r="F57" s="174">
        <f t="shared" si="1"/>
        <v>7.95</v>
      </c>
      <c r="G57" s="174">
        <f t="shared" si="8"/>
        <v>80.81039083134583</v>
      </c>
      <c r="H57" s="175">
        <f t="shared" si="2"/>
        <v>5.397331695974428</v>
      </c>
      <c r="I57" s="183">
        <v>5.3</v>
      </c>
      <c r="J57" s="25">
        <v>7</v>
      </c>
      <c r="K57" s="3" t="s">
        <v>364</v>
      </c>
      <c r="L57" s="3">
        <v>6</v>
      </c>
      <c r="M57" s="277"/>
      <c r="N57" s="277">
        <v>30.1</v>
      </c>
      <c r="O57" s="29" t="s">
        <v>45</v>
      </c>
      <c r="P57" s="284">
        <v>2.9</v>
      </c>
      <c r="Q57" s="187">
        <v>0</v>
      </c>
      <c r="R57" s="300" t="s">
        <v>310</v>
      </c>
      <c r="S57" s="1">
        <v>1007</v>
      </c>
      <c r="T57" s="27" t="s">
        <v>303</v>
      </c>
      <c r="U57" s="107" t="s">
        <v>485</v>
      </c>
      <c r="V57" s="23"/>
      <c r="X57" s="84">
        <v>6.8</v>
      </c>
      <c r="Y57" s="84">
        <v>0.8</v>
      </c>
      <c r="AH57" s="152">
        <f t="shared" si="3"/>
        <v>11.093113863278093</v>
      </c>
      <c r="AI57" s="152">
        <f t="shared" si="4"/>
        <v>10.082988668281233</v>
      </c>
      <c r="AJ57" s="152">
        <f t="shared" si="5"/>
        <v>8.964388668281233</v>
      </c>
      <c r="AK57" s="152">
        <f t="shared" si="6"/>
        <v>5.397331695974428</v>
      </c>
    </row>
    <row r="58" spans="1:37" ht="12" thickBot="1">
      <c r="A58" s="266">
        <v>40958</v>
      </c>
      <c r="B58" s="201">
        <v>1.2</v>
      </c>
      <c r="C58" s="202">
        <v>0.6</v>
      </c>
      <c r="D58" s="284">
        <v>6</v>
      </c>
      <c r="E58" s="56">
        <v>-0.4</v>
      </c>
      <c r="F58" s="174">
        <f t="shared" si="1"/>
        <v>2.8</v>
      </c>
      <c r="G58" s="174">
        <f t="shared" si="8"/>
        <v>88.56475393123284</v>
      </c>
      <c r="H58" s="175">
        <f t="shared" si="2"/>
        <v>-0.47497188365598386</v>
      </c>
      <c r="I58" s="176">
        <v>-3.3</v>
      </c>
      <c r="J58" s="25">
        <v>2</v>
      </c>
      <c r="K58" s="3" t="s">
        <v>46</v>
      </c>
      <c r="L58" s="3">
        <v>3</v>
      </c>
      <c r="M58" s="277"/>
      <c r="N58" s="277">
        <v>28.1</v>
      </c>
      <c r="O58" s="29" t="s">
        <v>335</v>
      </c>
      <c r="P58" s="284">
        <v>0</v>
      </c>
      <c r="Q58" s="187">
        <v>0</v>
      </c>
      <c r="R58" s="300" t="s">
        <v>310</v>
      </c>
      <c r="S58" s="1">
        <v>1023</v>
      </c>
      <c r="T58" s="26" t="s">
        <v>70</v>
      </c>
      <c r="U58" s="107" t="s">
        <v>486</v>
      </c>
      <c r="V58" s="52"/>
      <c r="X58" s="84">
        <v>6.8</v>
      </c>
      <c r="Y58" s="84">
        <v>1.1</v>
      </c>
      <c r="AH58" s="152">
        <f t="shared" si="3"/>
        <v>6.6609578655798565</v>
      </c>
      <c r="AI58" s="152">
        <f t="shared" si="4"/>
        <v>6.378660943113899</v>
      </c>
      <c r="AJ58" s="152">
        <f t="shared" si="5"/>
        <v>5.899260943113899</v>
      </c>
      <c r="AK58" s="152">
        <f t="shared" si="6"/>
        <v>-0.47497188365598386</v>
      </c>
    </row>
    <row r="59" spans="1:37" ht="12" thickBot="1">
      <c r="A59" s="266">
        <v>40959</v>
      </c>
      <c r="B59" s="201">
        <v>1.7</v>
      </c>
      <c r="C59" s="202">
        <v>0.6</v>
      </c>
      <c r="D59" s="284">
        <v>7.7</v>
      </c>
      <c r="E59" s="56">
        <v>-1</v>
      </c>
      <c r="F59" s="174">
        <f t="shared" si="1"/>
        <v>3.35</v>
      </c>
      <c r="G59" s="174">
        <f t="shared" si="8"/>
        <v>79.65372852011478</v>
      </c>
      <c r="H59" s="175">
        <f t="shared" si="2"/>
        <v>-1.4315756766778351</v>
      </c>
      <c r="I59" s="183">
        <v>-4.8</v>
      </c>
      <c r="J59" s="25">
        <v>5</v>
      </c>
      <c r="K59" s="3" t="s">
        <v>364</v>
      </c>
      <c r="L59" s="3">
        <v>3</v>
      </c>
      <c r="M59" s="277"/>
      <c r="N59" s="277">
        <v>26.5</v>
      </c>
      <c r="O59" s="29" t="s">
        <v>335</v>
      </c>
      <c r="P59" s="284">
        <v>0</v>
      </c>
      <c r="Q59" s="187">
        <v>0</v>
      </c>
      <c r="R59" s="3"/>
      <c r="S59" s="1">
        <v>1030</v>
      </c>
      <c r="T59" s="26" t="s">
        <v>400</v>
      </c>
      <c r="U59" s="107" t="s">
        <v>253</v>
      </c>
      <c r="V59" s="23"/>
      <c r="X59" s="84">
        <v>6.7</v>
      </c>
      <c r="Y59" s="84">
        <v>1.1</v>
      </c>
      <c r="AH59" s="152">
        <f t="shared" si="3"/>
        <v>6.90458694814902</v>
      </c>
      <c r="AI59" s="152">
        <f t="shared" si="4"/>
        <v>6.378660943113899</v>
      </c>
      <c r="AJ59" s="152">
        <f t="shared" si="5"/>
        <v>5.499760943113899</v>
      </c>
      <c r="AK59" s="152">
        <f t="shared" si="6"/>
        <v>-1.4315756766778351</v>
      </c>
    </row>
    <row r="60" spans="1:37" ht="12" thickBot="1">
      <c r="A60" s="266">
        <v>40960</v>
      </c>
      <c r="B60" s="201">
        <v>6</v>
      </c>
      <c r="C60" s="202">
        <v>5.6</v>
      </c>
      <c r="D60" s="284">
        <v>11.4</v>
      </c>
      <c r="E60" s="56">
        <v>1.7</v>
      </c>
      <c r="F60" s="174">
        <f t="shared" si="1"/>
        <v>6.55</v>
      </c>
      <c r="G60" s="174">
        <f t="shared" si="8"/>
        <v>93.84626185621934</v>
      </c>
      <c r="H60" s="175">
        <f t="shared" si="2"/>
        <v>5.085638000197824</v>
      </c>
      <c r="I60" s="176">
        <v>4.8</v>
      </c>
      <c r="J60" s="25">
        <v>7</v>
      </c>
      <c r="K60" s="3" t="s">
        <v>364</v>
      </c>
      <c r="L60" s="296" t="s">
        <v>291</v>
      </c>
      <c r="M60" s="277"/>
      <c r="N60" s="277">
        <v>21.8</v>
      </c>
      <c r="O60" s="29" t="s">
        <v>45</v>
      </c>
      <c r="P60" s="284">
        <v>0</v>
      </c>
      <c r="Q60" s="187">
        <v>0</v>
      </c>
      <c r="R60" s="3"/>
      <c r="S60" s="1">
        <v>1026</v>
      </c>
      <c r="T60" s="26" t="s">
        <v>75</v>
      </c>
      <c r="U60" s="107" t="s">
        <v>356</v>
      </c>
      <c r="V60" s="23"/>
      <c r="X60" s="84">
        <v>7</v>
      </c>
      <c r="Y60" s="84">
        <v>1.2</v>
      </c>
      <c r="AH60" s="152">
        <f t="shared" si="3"/>
        <v>9.347120306962537</v>
      </c>
      <c r="AI60" s="152">
        <f t="shared" si="4"/>
        <v>9.091522999287918</v>
      </c>
      <c r="AJ60" s="152">
        <f t="shared" si="5"/>
        <v>8.771922999287916</v>
      </c>
      <c r="AK60" s="152">
        <f t="shared" si="6"/>
        <v>5.085638000197824</v>
      </c>
    </row>
    <row r="61" spans="1:37" ht="12" thickBot="1">
      <c r="A61" s="266">
        <v>40961</v>
      </c>
      <c r="B61" s="201">
        <v>8.1</v>
      </c>
      <c r="C61" s="202">
        <v>6.3</v>
      </c>
      <c r="D61" s="284">
        <v>12</v>
      </c>
      <c r="E61" s="56">
        <v>6</v>
      </c>
      <c r="F61" s="174">
        <f t="shared" si="1"/>
        <v>9</v>
      </c>
      <c r="G61" s="174">
        <f t="shared" si="8"/>
        <v>75.0732955934175</v>
      </c>
      <c r="H61" s="175">
        <f t="shared" si="2"/>
        <v>3.956294224470105</v>
      </c>
      <c r="I61" s="183">
        <v>7</v>
      </c>
      <c r="J61" s="25">
        <v>8</v>
      </c>
      <c r="K61" s="3" t="s">
        <v>364</v>
      </c>
      <c r="L61" s="296" t="s">
        <v>396</v>
      </c>
      <c r="M61" s="277"/>
      <c r="N61" s="277">
        <v>28.9</v>
      </c>
      <c r="O61" s="29" t="s">
        <v>293</v>
      </c>
      <c r="P61" s="284">
        <v>0.8</v>
      </c>
      <c r="Q61" s="187">
        <v>0</v>
      </c>
      <c r="R61" s="3"/>
      <c r="S61" s="1">
        <v>1021</v>
      </c>
      <c r="T61" s="26" t="s">
        <v>160</v>
      </c>
      <c r="U61" s="107" t="s">
        <v>357</v>
      </c>
      <c r="V61" s="23"/>
      <c r="X61" s="84">
        <v>7.2</v>
      </c>
      <c r="Y61" s="84">
        <v>1.2</v>
      </c>
      <c r="AH61" s="152">
        <f t="shared" si="3"/>
        <v>10.795791854163713</v>
      </c>
      <c r="AI61" s="152">
        <f t="shared" si="4"/>
        <v>9.542956730326413</v>
      </c>
      <c r="AJ61" s="152">
        <f t="shared" si="5"/>
        <v>8.104756730326413</v>
      </c>
      <c r="AK61" s="152">
        <f t="shared" si="6"/>
        <v>3.956294224470105</v>
      </c>
    </row>
    <row r="62" spans="1:37" ht="12" thickBot="1">
      <c r="A62" s="266">
        <v>40962</v>
      </c>
      <c r="B62" s="201">
        <v>11.7</v>
      </c>
      <c r="C62" s="202">
        <v>10.8</v>
      </c>
      <c r="D62" s="334">
        <v>17.7</v>
      </c>
      <c r="E62" s="56">
        <v>8.1</v>
      </c>
      <c r="F62" s="174">
        <f t="shared" si="1"/>
        <v>12.899999999999999</v>
      </c>
      <c r="G62" s="174">
        <f t="shared" si="8"/>
        <v>88.97272796627503</v>
      </c>
      <c r="H62" s="175">
        <f t="shared" si="2"/>
        <v>9.94449602169267</v>
      </c>
      <c r="I62" s="176">
        <v>10.4</v>
      </c>
      <c r="J62" s="25">
        <v>7</v>
      </c>
      <c r="K62" s="3" t="s">
        <v>45</v>
      </c>
      <c r="L62" s="3">
        <v>3</v>
      </c>
      <c r="M62" s="277"/>
      <c r="N62" s="277">
        <v>26.5</v>
      </c>
      <c r="O62" s="29" t="s">
        <v>293</v>
      </c>
      <c r="P62" s="284">
        <v>0</v>
      </c>
      <c r="Q62" s="187">
        <v>0</v>
      </c>
      <c r="R62" s="3"/>
      <c r="S62" s="1">
        <v>1021</v>
      </c>
      <c r="T62" s="26" t="s">
        <v>458</v>
      </c>
      <c r="U62" s="107" t="s">
        <v>358</v>
      </c>
      <c r="V62" s="23"/>
      <c r="X62" s="84">
        <v>7.1</v>
      </c>
      <c r="Y62" s="84">
        <v>1.4</v>
      </c>
      <c r="AH62" s="152">
        <f t="shared" si="3"/>
        <v>13.743260220579202</v>
      </c>
      <c r="AI62" s="152">
        <f t="shared" si="4"/>
        <v>12.946853529753223</v>
      </c>
      <c r="AJ62" s="152">
        <f t="shared" si="5"/>
        <v>12.227753529753224</v>
      </c>
      <c r="AK62" s="152">
        <f t="shared" si="6"/>
        <v>9.94449602169267</v>
      </c>
    </row>
    <row r="63" spans="1:37" ht="12" thickBot="1">
      <c r="A63" s="266">
        <v>40963</v>
      </c>
      <c r="B63" s="201">
        <v>11</v>
      </c>
      <c r="C63" s="202">
        <v>9.8</v>
      </c>
      <c r="D63" s="284">
        <v>14</v>
      </c>
      <c r="E63" s="335">
        <v>10.4</v>
      </c>
      <c r="F63" s="174">
        <f t="shared" si="1"/>
        <v>12.2</v>
      </c>
      <c r="G63" s="174">
        <f t="shared" si="8"/>
        <v>84.99109968598822</v>
      </c>
      <c r="H63" s="175">
        <f t="shared" si="2"/>
        <v>8.57681817701978</v>
      </c>
      <c r="I63" s="183">
        <v>7</v>
      </c>
      <c r="J63" s="25">
        <v>5</v>
      </c>
      <c r="K63" s="3" t="s">
        <v>45</v>
      </c>
      <c r="L63" s="296" t="s">
        <v>396</v>
      </c>
      <c r="M63" s="277"/>
      <c r="N63" s="277">
        <v>29.7</v>
      </c>
      <c r="O63" s="29" t="s">
        <v>364</v>
      </c>
      <c r="P63" s="284">
        <v>0</v>
      </c>
      <c r="Q63" s="187">
        <v>0</v>
      </c>
      <c r="R63" s="3"/>
      <c r="S63" s="1">
        <v>1025</v>
      </c>
      <c r="T63" s="27" t="s">
        <v>322</v>
      </c>
      <c r="U63" s="107" t="s">
        <v>359</v>
      </c>
      <c r="V63" s="23"/>
      <c r="X63" s="84">
        <v>7.1</v>
      </c>
      <c r="Y63" s="84">
        <v>1.3</v>
      </c>
      <c r="AH63" s="152">
        <f t="shared" si="3"/>
        <v>13.120234466007751</v>
      </c>
      <c r="AI63" s="152">
        <f t="shared" si="4"/>
        <v>12.109831554040031</v>
      </c>
      <c r="AJ63" s="152">
        <f t="shared" si="5"/>
        <v>11.151031554040031</v>
      </c>
      <c r="AK63" s="152">
        <f t="shared" si="6"/>
        <v>8.57681817701978</v>
      </c>
    </row>
    <row r="64" spans="1:37" ht="12" thickBot="1">
      <c r="A64" s="266">
        <v>40964</v>
      </c>
      <c r="B64" s="201">
        <v>2.7</v>
      </c>
      <c r="C64" s="202">
        <v>2.5</v>
      </c>
      <c r="D64" s="284">
        <v>10.8</v>
      </c>
      <c r="E64" s="56">
        <v>0</v>
      </c>
      <c r="F64" s="174">
        <f t="shared" si="1"/>
        <v>5.4</v>
      </c>
      <c r="G64" s="174">
        <f t="shared" si="8"/>
        <v>96.43190397077873</v>
      </c>
      <c r="H64" s="175">
        <f t="shared" si="2"/>
        <v>2.19009329988709</v>
      </c>
      <c r="I64" s="176">
        <v>-4.1</v>
      </c>
      <c r="J64" s="25">
        <v>3</v>
      </c>
      <c r="K64" s="3" t="s">
        <v>293</v>
      </c>
      <c r="L64" s="3">
        <v>3</v>
      </c>
      <c r="M64" s="277"/>
      <c r="N64" s="277">
        <v>27.3</v>
      </c>
      <c r="O64" s="29" t="s">
        <v>45</v>
      </c>
      <c r="P64" s="284">
        <v>0</v>
      </c>
      <c r="Q64" s="187">
        <v>0</v>
      </c>
      <c r="R64" s="3"/>
      <c r="S64" s="1">
        <v>1028</v>
      </c>
      <c r="T64" s="26" t="s">
        <v>377</v>
      </c>
      <c r="U64" s="107" t="s">
        <v>485</v>
      </c>
      <c r="V64" s="23"/>
      <c r="X64" s="84">
        <v>7.2</v>
      </c>
      <c r="Y64" s="84">
        <v>1.1</v>
      </c>
      <c r="AH64" s="152">
        <f t="shared" si="3"/>
        <v>7.415596568875922</v>
      </c>
      <c r="AI64" s="152">
        <f t="shared" si="4"/>
        <v>7.310800962158791</v>
      </c>
      <c r="AJ64" s="152">
        <f t="shared" si="5"/>
        <v>7.1510009621587916</v>
      </c>
      <c r="AK64" s="152">
        <f t="shared" si="6"/>
        <v>2.19009329988709</v>
      </c>
    </row>
    <row r="65" spans="1:37" ht="12" thickBot="1">
      <c r="A65" s="266">
        <v>40965</v>
      </c>
      <c r="B65" s="201">
        <v>2.3</v>
      </c>
      <c r="C65" s="202">
        <v>2.1</v>
      </c>
      <c r="D65" s="284">
        <v>11.3</v>
      </c>
      <c r="E65" s="56">
        <v>-0.4</v>
      </c>
      <c r="F65" s="174">
        <f t="shared" si="1"/>
        <v>5.45</v>
      </c>
      <c r="G65" s="174">
        <f t="shared" si="8"/>
        <v>96.36497254570372</v>
      </c>
      <c r="H65" s="175">
        <f t="shared" si="2"/>
        <v>1.7820866477760822</v>
      </c>
      <c r="I65" s="183">
        <v>-3.1</v>
      </c>
      <c r="J65" s="25">
        <v>2</v>
      </c>
      <c r="K65" s="3" t="s">
        <v>364</v>
      </c>
      <c r="L65" s="3">
        <v>1</v>
      </c>
      <c r="M65" s="277"/>
      <c r="N65" s="277">
        <v>11.1</v>
      </c>
      <c r="O65" s="29" t="s">
        <v>293</v>
      </c>
      <c r="P65" s="284">
        <v>0</v>
      </c>
      <c r="Q65" s="187">
        <v>0</v>
      </c>
      <c r="R65" s="3"/>
      <c r="S65" s="1">
        <v>1029</v>
      </c>
      <c r="T65" s="26" t="s">
        <v>378</v>
      </c>
      <c r="U65" s="107" t="s">
        <v>486</v>
      </c>
      <c r="V65" s="23"/>
      <c r="X65" s="84">
        <v>7.4</v>
      </c>
      <c r="Y65" s="84">
        <v>1.3</v>
      </c>
      <c r="AH65" s="152">
        <f t="shared" si="3"/>
        <v>7.207316258744711</v>
      </c>
      <c r="AI65" s="152">
        <f t="shared" si="4"/>
        <v>7.105128334021381</v>
      </c>
      <c r="AJ65" s="152">
        <f t="shared" si="5"/>
        <v>6.945328334021381</v>
      </c>
      <c r="AK65" s="152">
        <f t="shared" si="6"/>
        <v>1.7820866477760822</v>
      </c>
    </row>
    <row r="66" spans="1:37" ht="12" thickBot="1">
      <c r="A66" s="266">
        <v>40966</v>
      </c>
      <c r="B66" s="201">
        <v>7.8</v>
      </c>
      <c r="C66" s="202">
        <v>7.3</v>
      </c>
      <c r="D66" s="284">
        <v>11.9</v>
      </c>
      <c r="E66" s="56">
        <v>2.3</v>
      </c>
      <c r="F66" s="174">
        <f t="shared" si="1"/>
        <v>7.1</v>
      </c>
      <c r="G66" s="174">
        <f t="shared" si="8"/>
        <v>92.8640907290197</v>
      </c>
      <c r="H66" s="175">
        <f t="shared" si="2"/>
        <v>6.719156694726841</v>
      </c>
      <c r="I66" s="176">
        <v>2.3</v>
      </c>
      <c r="J66" s="25">
        <v>8</v>
      </c>
      <c r="K66" s="3" t="s">
        <v>364</v>
      </c>
      <c r="L66" s="3">
        <v>3</v>
      </c>
      <c r="M66" s="277"/>
      <c r="N66" s="277">
        <v>19.4</v>
      </c>
      <c r="O66" s="29" t="s">
        <v>364</v>
      </c>
      <c r="P66" s="284">
        <v>2.9</v>
      </c>
      <c r="Q66" s="187">
        <v>0</v>
      </c>
      <c r="R66" s="3"/>
      <c r="S66" s="1">
        <v>1023</v>
      </c>
      <c r="T66" s="26" t="s">
        <v>264</v>
      </c>
      <c r="U66" s="107" t="s">
        <v>253</v>
      </c>
      <c r="V66" s="23"/>
      <c r="X66" s="84">
        <v>7.7</v>
      </c>
      <c r="Y66" s="84">
        <v>1.4</v>
      </c>
      <c r="AH66" s="152">
        <f t="shared" si="3"/>
        <v>10.57743042767468</v>
      </c>
      <c r="AI66" s="152">
        <f t="shared" si="4"/>
        <v>10.22213458915475</v>
      </c>
      <c r="AJ66" s="152">
        <f t="shared" si="5"/>
        <v>9.82263458915475</v>
      </c>
      <c r="AK66" s="152">
        <f t="shared" si="6"/>
        <v>6.719156694726841</v>
      </c>
    </row>
    <row r="67" spans="1:37" ht="12" thickBot="1">
      <c r="A67" s="266">
        <v>40967</v>
      </c>
      <c r="B67" s="201">
        <v>10.4</v>
      </c>
      <c r="C67" s="202">
        <v>10</v>
      </c>
      <c r="D67" s="284">
        <v>12.1</v>
      </c>
      <c r="E67" s="56">
        <v>7.8</v>
      </c>
      <c r="F67" s="174">
        <f t="shared" si="1"/>
        <v>9.95</v>
      </c>
      <c r="G67" s="174">
        <f t="shared" si="8"/>
        <v>94.82465806153361</v>
      </c>
      <c r="H67" s="175">
        <f t="shared" si="2"/>
        <v>9.606788382667489</v>
      </c>
      <c r="I67" s="183">
        <v>7.2</v>
      </c>
      <c r="J67" s="25">
        <v>8</v>
      </c>
      <c r="K67" s="3" t="s">
        <v>45</v>
      </c>
      <c r="L67" s="3">
        <v>3</v>
      </c>
      <c r="M67" s="277"/>
      <c r="N67" s="277">
        <v>14.6</v>
      </c>
      <c r="O67" s="29" t="s">
        <v>364</v>
      </c>
      <c r="P67" s="284">
        <v>0</v>
      </c>
      <c r="Q67" s="187">
        <v>0</v>
      </c>
      <c r="R67" s="3"/>
      <c r="S67" s="1">
        <v>1024</v>
      </c>
      <c r="T67" s="26" t="s">
        <v>135</v>
      </c>
      <c r="U67" s="107" t="s">
        <v>356</v>
      </c>
      <c r="V67" s="23"/>
      <c r="X67" s="84">
        <v>7.6</v>
      </c>
      <c r="Y67" s="84">
        <v>1.4</v>
      </c>
      <c r="AH67" s="152">
        <f t="shared" si="3"/>
        <v>12.606128038469452</v>
      </c>
      <c r="AI67" s="152">
        <f t="shared" si="4"/>
        <v>12.273317807277772</v>
      </c>
      <c r="AJ67" s="152">
        <f t="shared" si="5"/>
        <v>11.953717807277773</v>
      </c>
      <c r="AK67" s="152">
        <f t="shared" si="6"/>
        <v>9.606788382667489</v>
      </c>
    </row>
    <row r="68" spans="1:37" ht="12" thickBot="1">
      <c r="A68" s="266">
        <v>40968</v>
      </c>
      <c r="B68" s="204">
        <v>8.2</v>
      </c>
      <c r="C68" s="205">
        <v>7.8</v>
      </c>
      <c r="D68" s="285">
        <v>12.8</v>
      </c>
      <c r="E68" s="149">
        <v>7.7</v>
      </c>
      <c r="F68" s="190">
        <f t="shared" si="1"/>
        <v>10.25</v>
      </c>
      <c r="G68" s="190">
        <f t="shared" si="8"/>
        <v>94.37298480101465</v>
      </c>
      <c r="H68" s="191">
        <f t="shared" si="2"/>
        <v>7.350920157797907</v>
      </c>
      <c r="I68" s="207">
        <v>3.5</v>
      </c>
      <c r="J68" s="134">
        <v>8</v>
      </c>
      <c r="K68" s="136" t="s">
        <v>293</v>
      </c>
      <c r="L68" s="136">
        <v>1</v>
      </c>
      <c r="M68" s="281"/>
      <c r="N68" s="336">
        <v>11.9</v>
      </c>
      <c r="O68" s="193" t="s">
        <v>111</v>
      </c>
      <c r="P68" s="285">
        <v>0</v>
      </c>
      <c r="Q68" s="137">
        <v>0</v>
      </c>
      <c r="R68" s="137"/>
      <c r="S68" s="137">
        <v>1024</v>
      </c>
      <c r="T68" s="138" t="s">
        <v>423</v>
      </c>
      <c r="U68" s="107" t="s">
        <v>357</v>
      </c>
      <c r="V68" s="113"/>
      <c r="X68" s="84">
        <v>7.6</v>
      </c>
      <c r="Y68" s="84">
        <v>1.4</v>
      </c>
      <c r="AH68" s="152">
        <f t="shared" si="3"/>
        <v>10.869456390833992</v>
      </c>
      <c r="AI68" s="152">
        <f t="shared" si="4"/>
        <v>10.57743042767468</v>
      </c>
      <c r="AJ68" s="152">
        <f t="shared" si="5"/>
        <v>10.25783042767468</v>
      </c>
      <c r="AK68" s="152">
        <f t="shared" si="6"/>
        <v>7.350920157797907</v>
      </c>
    </row>
    <row r="69" spans="1:37" s="171" customFormat="1" ht="12" thickBot="1">
      <c r="A69" s="266">
        <v>40969</v>
      </c>
      <c r="B69" s="208">
        <v>3</v>
      </c>
      <c r="C69" s="209">
        <v>2.8</v>
      </c>
      <c r="D69" s="286">
        <v>15.4</v>
      </c>
      <c r="E69" s="150">
        <v>1.6</v>
      </c>
      <c r="F69" s="167">
        <f t="shared" si="1"/>
        <v>8.5</v>
      </c>
      <c r="G69" s="167">
        <f t="shared" si="8"/>
        <v>96.48080662103905</v>
      </c>
      <c r="H69" s="168">
        <f t="shared" si="2"/>
        <v>2.4959460979110486</v>
      </c>
      <c r="I69" s="197">
        <v>-2.4</v>
      </c>
      <c r="J69" s="374">
        <v>9</v>
      </c>
      <c r="K69" s="105" t="s">
        <v>136</v>
      </c>
      <c r="L69" s="105">
        <v>0</v>
      </c>
      <c r="M69" s="356">
        <v>0.1</v>
      </c>
      <c r="N69" s="337">
        <v>7.1</v>
      </c>
      <c r="O69" s="210" t="s">
        <v>490</v>
      </c>
      <c r="P69" s="286">
        <v>0</v>
      </c>
      <c r="Q69" s="211">
        <v>0</v>
      </c>
      <c r="R69" s="106"/>
      <c r="S69" s="106">
        <v>1026</v>
      </c>
      <c r="T69" s="141" t="s">
        <v>29</v>
      </c>
      <c r="U69" s="107" t="s">
        <v>358</v>
      </c>
      <c r="V69" s="108"/>
      <c r="X69" s="109">
        <v>7.6</v>
      </c>
      <c r="Y69" s="109">
        <v>1.4</v>
      </c>
      <c r="AH69" s="171">
        <f t="shared" si="3"/>
        <v>7.575279131016056</v>
      </c>
      <c r="AI69" s="171">
        <f t="shared" si="4"/>
        <v>7.468490409399528</v>
      </c>
      <c r="AJ69" s="171">
        <f t="shared" si="5"/>
        <v>7.308690409399528</v>
      </c>
      <c r="AK69" s="171">
        <f t="shared" si="6"/>
        <v>2.4959460979110486</v>
      </c>
    </row>
    <row r="70" spans="1:37" ht="12" thickBot="1">
      <c r="A70" s="266">
        <v>40970</v>
      </c>
      <c r="B70" s="212">
        <v>3.5</v>
      </c>
      <c r="C70" s="173">
        <v>3.2</v>
      </c>
      <c r="D70" s="287">
        <v>13.2</v>
      </c>
      <c r="E70" s="22">
        <v>1.2</v>
      </c>
      <c r="F70" s="174">
        <f t="shared" si="1"/>
        <v>7.199999999999999</v>
      </c>
      <c r="G70" s="174">
        <f t="shared" si="8"/>
        <v>94.84644090262549</v>
      </c>
      <c r="H70" s="175">
        <f t="shared" si="2"/>
        <v>2.753237585543981</v>
      </c>
      <c r="I70" s="176">
        <v>-2.5</v>
      </c>
      <c r="J70" s="375">
        <v>4</v>
      </c>
      <c r="K70" s="101" t="s">
        <v>136</v>
      </c>
      <c r="L70" s="101">
        <v>0</v>
      </c>
      <c r="M70" s="358">
        <v>3.2</v>
      </c>
      <c r="N70" s="271">
        <v>19.4</v>
      </c>
      <c r="O70" s="177" t="s">
        <v>456</v>
      </c>
      <c r="P70" s="287">
        <v>0.3</v>
      </c>
      <c r="Q70" s="222">
        <v>0</v>
      </c>
      <c r="R70" s="101"/>
      <c r="S70" s="102">
        <v>1028</v>
      </c>
      <c r="T70" s="139" t="s">
        <v>142</v>
      </c>
      <c r="U70" s="107" t="s">
        <v>359</v>
      </c>
      <c r="V70" s="103"/>
      <c r="X70" s="84">
        <v>7.7</v>
      </c>
      <c r="Y70" s="84">
        <v>1.3</v>
      </c>
      <c r="AH70" s="152">
        <f t="shared" si="3"/>
        <v>7.848174955865539</v>
      </c>
      <c r="AI70" s="152">
        <f t="shared" si="4"/>
        <v>7.683414621449662</v>
      </c>
      <c r="AJ70" s="152">
        <f t="shared" si="5"/>
        <v>7.443714621449662</v>
      </c>
      <c r="AK70" s="152">
        <f t="shared" si="6"/>
        <v>2.753237585543981</v>
      </c>
    </row>
    <row r="71" spans="1:37" ht="12" thickBot="1">
      <c r="A71" s="266">
        <v>40971</v>
      </c>
      <c r="B71" s="213">
        <v>8</v>
      </c>
      <c r="C71" s="180">
        <v>7.7</v>
      </c>
      <c r="D71" s="284">
        <v>12.7</v>
      </c>
      <c r="E71" s="57">
        <v>3.5</v>
      </c>
      <c r="F71" s="174">
        <f t="shared" si="1"/>
        <v>8.1</v>
      </c>
      <c r="G71" s="174">
        <f t="shared" si="8"/>
        <v>95.740252375023</v>
      </c>
      <c r="H71" s="175">
        <f t="shared" si="2"/>
        <v>7.362286220674809</v>
      </c>
      <c r="I71" s="183">
        <v>2.5</v>
      </c>
      <c r="J71" s="373">
        <v>8</v>
      </c>
      <c r="K71" s="3" t="s">
        <v>362</v>
      </c>
      <c r="L71" s="3">
        <v>4</v>
      </c>
      <c r="M71" s="277">
        <v>5.6</v>
      </c>
      <c r="N71" s="272">
        <v>29.7</v>
      </c>
      <c r="O71" s="178" t="s">
        <v>364</v>
      </c>
      <c r="P71" s="284">
        <v>5.6</v>
      </c>
      <c r="Q71" s="187">
        <v>0</v>
      </c>
      <c r="R71" s="3"/>
      <c r="S71" s="1">
        <v>1015</v>
      </c>
      <c r="T71" s="26" t="s">
        <v>116</v>
      </c>
      <c r="U71" s="107" t="s">
        <v>485</v>
      </c>
      <c r="V71" s="23"/>
      <c r="X71" s="84">
        <v>7.8</v>
      </c>
      <c r="Y71" s="84">
        <v>1.2</v>
      </c>
      <c r="AH71" s="152">
        <f t="shared" si="3"/>
        <v>10.722567515390086</v>
      </c>
      <c r="AI71" s="152">
        <f t="shared" si="4"/>
        <v>10.5055132003167</v>
      </c>
      <c r="AJ71" s="152">
        <f t="shared" si="5"/>
        <v>10.265813200316702</v>
      </c>
      <c r="AK71" s="152">
        <f t="shared" si="6"/>
        <v>7.362286220674809</v>
      </c>
    </row>
    <row r="72" spans="1:37" ht="12" thickBot="1">
      <c r="A72" s="266">
        <v>40972</v>
      </c>
      <c r="B72" s="212">
        <v>6</v>
      </c>
      <c r="C72" s="173">
        <v>5.6</v>
      </c>
      <c r="D72" s="284">
        <v>6</v>
      </c>
      <c r="E72" s="57">
        <v>4.2</v>
      </c>
      <c r="F72" s="174">
        <f t="shared" si="1"/>
        <v>5.1</v>
      </c>
      <c r="G72" s="174">
        <f t="shared" si="8"/>
        <v>93.84626185621934</v>
      </c>
      <c r="H72" s="175">
        <f t="shared" si="2"/>
        <v>5.085638000197824</v>
      </c>
      <c r="I72" s="176">
        <v>0.8</v>
      </c>
      <c r="J72" s="25">
        <v>8</v>
      </c>
      <c r="K72" s="3" t="s">
        <v>45</v>
      </c>
      <c r="L72" s="296" t="s">
        <v>428</v>
      </c>
      <c r="M72" s="277">
        <v>3.6</v>
      </c>
      <c r="N72" s="271">
        <v>34.8</v>
      </c>
      <c r="O72" s="178" t="s">
        <v>46</v>
      </c>
      <c r="P72" s="284">
        <v>6.3</v>
      </c>
      <c r="Q72" s="187">
        <v>0</v>
      </c>
      <c r="R72" s="300" t="s">
        <v>310</v>
      </c>
      <c r="S72" s="1">
        <v>1015</v>
      </c>
      <c r="T72" s="26" t="s">
        <v>124</v>
      </c>
      <c r="U72" s="107" t="s">
        <v>486</v>
      </c>
      <c r="V72" s="23"/>
      <c r="X72" s="84">
        <v>7.9</v>
      </c>
      <c r="Y72" s="84">
        <v>1.1</v>
      </c>
      <c r="AH72" s="152">
        <f t="shared" si="3"/>
        <v>9.347120306962537</v>
      </c>
      <c r="AI72" s="152">
        <f t="shared" si="4"/>
        <v>9.091522999287918</v>
      </c>
      <c r="AJ72" s="152">
        <f t="shared" si="5"/>
        <v>8.771922999287916</v>
      </c>
      <c r="AK72" s="152">
        <f t="shared" si="6"/>
        <v>5.085638000197824</v>
      </c>
    </row>
    <row r="73" spans="1:37" ht="12" thickBot="1">
      <c r="A73" s="266">
        <v>40973</v>
      </c>
      <c r="B73" s="214">
        <v>4</v>
      </c>
      <c r="C73" s="180">
        <v>3</v>
      </c>
      <c r="D73" s="284">
        <v>10.1</v>
      </c>
      <c r="E73" s="56">
        <v>2</v>
      </c>
      <c r="F73" s="174">
        <f aca="true" t="shared" si="9" ref="F73:F136">AVERAGE(D73:E73)</f>
        <v>6.05</v>
      </c>
      <c r="G73" s="174">
        <f t="shared" si="8"/>
        <v>83.35196192721178</v>
      </c>
      <c r="H73" s="175">
        <f aca="true" t="shared" si="10" ref="H73:H136">AK73</f>
        <v>1.4386545396893744</v>
      </c>
      <c r="I73" s="183">
        <v>-0.9</v>
      </c>
      <c r="J73" s="25">
        <v>2</v>
      </c>
      <c r="K73" s="3" t="s">
        <v>46</v>
      </c>
      <c r="L73" s="296" t="s">
        <v>396</v>
      </c>
      <c r="M73" s="277">
        <v>2.9</v>
      </c>
      <c r="N73" s="272">
        <v>29.7</v>
      </c>
      <c r="O73" s="178" t="s">
        <v>121</v>
      </c>
      <c r="P73" s="284">
        <v>0</v>
      </c>
      <c r="Q73" s="187">
        <v>0</v>
      </c>
      <c r="R73" s="3"/>
      <c r="S73" s="1">
        <v>1024</v>
      </c>
      <c r="T73" s="27" t="s">
        <v>384</v>
      </c>
      <c r="U73" s="107" t="s">
        <v>253</v>
      </c>
      <c r="V73" s="23"/>
      <c r="X73" s="84">
        <v>8.2</v>
      </c>
      <c r="Y73" s="84">
        <v>1.4</v>
      </c>
      <c r="AH73" s="152">
        <f aca="true" t="shared" si="11" ref="AH73:AH136">6.107*EXP(17.38*(B73/(239+B73)))</f>
        <v>8.129717614725772</v>
      </c>
      <c r="AI73" s="152">
        <f aca="true" t="shared" si="12" ref="AI73:AI136">IF(W73&gt;=0,6.107*EXP(17.38*(C73/(239+C73))),6.107*EXP(22.44*(C73/(272.4+C73))))</f>
        <v>7.575279131016056</v>
      </c>
      <c r="AJ73" s="152">
        <f aca="true" t="shared" si="13" ref="AJ73:AJ136">IF(C73&gt;=0,AI73-(0.000799*1000*(B73-C73)),AI73-(0.00072*1000*(B73-C73)))</f>
        <v>6.7762791310160555</v>
      </c>
      <c r="AK73" s="152">
        <f aca="true" t="shared" si="14" ref="AK73:AK136">239*LN(AJ73/6.107)/(17.38-LN(AJ73/6.107))</f>
        <v>1.4386545396893744</v>
      </c>
    </row>
    <row r="74" spans="1:37" ht="12" thickBot="1">
      <c r="A74" s="266">
        <v>40974</v>
      </c>
      <c r="B74" s="212">
        <v>-2</v>
      </c>
      <c r="C74" s="173">
        <v>-2.3</v>
      </c>
      <c r="D74" s="284">
        <v>10.3</v>
      </c>
      <c r="E74" s="56">
        <v>-4.2</v>
      </c>
      <c r="F74" s="174">
        <f t="shared" si="9"/>
        <v>3.0500000000000003</v>
      </c>
      <c r="G74" s="174">
        <f t="shared" si="8"/>
        <v>93.70746817072224</v>
      </c>
      <c r="H74" s="175">
        <f t="shared" si="10"/>
        <v>-2.8755953263325034</v>
      </c>
      <c r="I74" s="176">
        <v>-7.8</v>
      </c>
      <c r="J74" s="372">
        <v>9</v>
      </c>
      <c r="K74" s="3" t="s">
        <v>456</v>
      </c>
      <c r="L74" s="3">
        <v>2</v>
      </c>
      <c r="M74" s="277">
        <v>1.2</v>
      </c>
      <c r="N74" s="271">
        <v>18.6</v>
      </c>
      <c r="O74" s="178" t="s">
        <v>293</v>
      </c>
      <c r="P74" s="284">
        <v>1</v>
      </c>
      <c r="Q74" s="187">
        <v>0</v>
      </c>
      <c r="R74" s="3"/>
      <c r="S74" s="1">
        <v>1027</v>
      </c>
      <c r="T74" s="26" t="s">
        <v>445</v>
      </c>
      <c r="U74" s="107" t="s">
        <v>356</v>
      </c>
      <c r="V74" s="23"/>
      <c r="X74" s="84">
        <v>8.5</v>
      </c>
      <c r="Y74" s="84">
        <v>2</v>
      </c>
      <c r="AH74" s="152">
        <f t="shared" si="11"/>
        <v>5.273893991783833</v>
      </c>
      <c r="AI74" s="152">
        <f t="shared" si="12"/>
        <v>5.158032533708468</v>
      </c>
      <c r="AJ74" s="152">
        <f t="shared" si="13"/>
        <v>4.942032533708468</v>
      </c>
      <c r="AK74" s="152">
        <f t="shared" si="14"/>
        <v>-2.8755953263325034</v>
      </c>
    </row>
    <row r="75" spans="1:37" ht="12" thickBot="1">
      <c r="A75" s="266">
        <v>40975</v>
      </c>
      <c r="B75" s="214">
        <v>8.3</v>
      </c>
      <c r="C75" s="180">
        <v>8.1</v>
      </c>
      <c r="D75" s="284">
        <v>9.9</v>
      </c>
      <c r="E75" s="295">
        <v>-2</v>
      </c>
      <c r="F75" s="174">
        <f t="shared" si="9"/>
        <v>3.95</v>
      </c>
      <c r="G75" s="174">
        <f t="shared" si="8"/>
        <v>97.18947546523489</v>
      </c>
      <c r="H75" s="175">
        <f t="shared" si="10"/>
        <v>7.880987340306432</v>
      </c>
      <c r="I75" s="183">
        <v>4.9</v>
      </c>
      <c r="J75" s="376">
        <v>8</v>
      </c>
      <c r="K75" s="3" t="s">
        <v>364</v>
      </c>
      <c r="L75" s="3">
        <v>5</v>
      </c>
      <c r="M75" s="351">
        <v>7</v>
      </c>
      <c r="N75" s="272">
        <v>34.8</v>
      </c>
      <c r="O75" s="178" t="s">
        <v>335</v>
      </c>
      <c r="P75" s="284">
        <v>2.8</v>
      </c>
      <c r="Q75" s="187">
        <v>0</v>
      </c>
      <c r="R75" s="3"/>
      <c r="S75" s="1">
        <v>1010</v>
      </c>
      <c r="T75" s="26" t="s">
        <v>265</v>
      </c>
      <c r="U75" s="107" t="s">
        <v>357</v>
      </c>
      <c r="V75" s="23"/>
      <c r="X75" s="84">
        <v>8.4</v>
      </c>
      <c r="Y75" s="84">
        <v>2.1</v>
      </c>
      <c r="AH75" s="152">
        <f t="shared" si="11"/>
        <v>10.943563388165682</v>
      </c>
      <c r="AI75" s="152">
        <f t="shared" si="12"/>
        <v>10.795791854163713</v>
      </c>
      <c r="AJ75" s="152">
        <f t="shared" si="13"/>
        <v>10.635991854163713</v>
      </c>
      <c r="AK75" s="152">
        <f t="shared" si="14"/>
        <v>7.880987340306432</v>
      </c>
    </row>
    <row r="76" spans="1:37" ht="12" thickBot="1">
      <c r="A76" s="266">
        <v>40976</v>
      </c>
      <c r="B76" s="212">
        <v>3</v>
      </c>
      <c r="C76" s="173">
        <v>2.6</v>
      </c>
      <c r="D76" s="284">
        <v>11.7</v>
      </c>
      <c r="E76" s="56">
        <v>-0.6</v>
      </c>
      <c r="F76" s="174">
        <f t="shared" si="9"/>
        <v>5.55</v>
      </c>
      <c r="G76" s="174">
        <f t="shared" si="8"/>
        <v>92.97920107072872</v>
      </c>
      <c r="H76" s="175">
        <f t="shared" si="10"/>
        <v>1.9780188908969125</v>
      </c>
      <c r="I76" s="176">
        <v>-3.8</v>
      </c>
      <c r="J76" s="25">
        <v>3</v>
      </c>
      <c r="K76" s="3" t="s">
        <v>364</v>
      </c>
      <c r="L76" s="3">
        <v>3</v>
      </c>
      <c r="M76" s="351">
        <v>1.2</v>
      </c>
      <c r="N76" s="271">
        <v>21.8</v>
      </c>
      <c r="O76" s="178" t="s">
        <v>364</v>
      </c>
      <c r="P76" s="284">
        <v>0</v>
      </c>
      <c r="Q76" s="187">
        <v>0</v>
      </c>
      <c r="R76" s="3"/>
      <c r="S76" s="1">
        <v>1030</v>
      </c>
      <c r="T76" s="26" t="s">
        <v>139</v>
      </c>
      <c r="U76" s="107" t="s">
        <v>358</v>
      </c>
      <c r="V76" s="23"/>
      <c r="X76" s="84">
        <v>8.4</v>
      </c>
      <c r="Y76" s="84">
        <v>1.9</v>
      </c>
      <c r="AH76" s="152">
        <f t="shared" si="11"/>
        <v>7.575279131016056</v>
      </c>
      <c r="AI76" s="152">
        <f t="shared" si="12"/>
        <v>7.36303401489637</v>
      </c>
      <c r="AJ76" s="152">
        <f t="shared" si="13"/>
        <v>7.04343401489637</v>
      </c>
      <c r="AK76" s="152">
        <f t="shared" si="14"/>
        <v>1.9780188908969125</v>
      </c>
    </row>
    <row r="77" spans="1:37" ht="12" thickBot="1">
      <c r="A77" s="266">
        <v>40977</v>
      </c>
      <c r="B77" s="179">
        <v>9.1</v>
      </c>
      <c r="C77" s="180">
        <v>7.6</v>
      </c>
      <c r="D77" s="284">
        <v>14.6</v>
      </c>
      <c r="E77" s="56">
        <v>3</v>
      </c>
      <c r="F77" s="174">
        <f t="shared" si="9"/>
        <v>8.8</v>
      </c>
      <c r="G77" s="174">
        <f t="shared" si="8"/>
        <v>79.9431221420339</v>
      </c>
      <c r="H77" s="175">
        <f t="shared" si="10"/>
        <v>5.826562945547088</v>
      </c>
      <c r="I77" s="183">
        <v>2.7</v>
      </c>
      <c r="J77" s="25">
        <v>8</v>
      </c>
      <c r="K77" s="3" t="s">
        <v>45</v>
      </c>
      <c r="L77" s="3">
        <v>4</v>
      </c>
      <c r="M77" s="351">
        <v>3.7</v>
      </c>
      <c r="N77" s="272">
        <v>24.9</v>
      </c>
      <c r="O77" s="178" t="s">
        <v>45</v>
      </c>
      <c r="P77" s="284">
        <v>0</v>
      </c>
      <c r="Q77" s="187">
        <v>0</v>
      </c>
      <c r="R77" s="3"/>
      <c r="S77" s="1">
        <v>1032</v>
      </c>
      <c r="T77" s="26" t="s">
        <v>429</v>
      </c>
      <c r="U77" s="107" t="s">
        <v>359</v>
      </c>
      <c r="V77" s="23"/>
      <c r="X77" s="84">
        <v>8.5</v>
      </c>
      <c r="Y77" s="84">
        <v>1.7</v>
      </c>
      <c r="AH77" s="152">
        <f t="shared" si="11"/>
        <v>11.552622622814317</v>
      </c>
      <c r="AI77" s="152">
        <f t="shared" si="12"/>
        <v>10.434027213964692</v>
      </c>
      <c r="AJ77" s="152">
        <f t="shared" si="13"/>
        <v>9.23552721396469</v>
      </c>
      <c r="AK77" s="152">
        <f t="shared" si="14"/>
        <v>5.826562945547088</v>
      </c>
    </row>
    <row r="78" spans="1:37" ht="12" thickBot="1">
      <c r="A78" s="266">
        <v>40978</v>
      </c>
      <c r="B78" s="172">
        <v>10.5</v>
      </c>
      <c r="C78" s="173">
        <v>9.6</v>
      </c>
      <c r="D78" s="284">
        <v>14.5</v>
      </c>
      <c r="E78" s="56">
        <v>6.3</v>
      </c>
      <c r="F78" s="174">
        <f t="shared" si="9"/>
        <v>10.4</v>
      </c>
      <c r="G78" s="174">
        <f t="shared" si="8"/>
        <v>88.48438678131586</v>
      </c>
      <c r="H78" s="175">
        <f t="shared" si="10"/>
        <v>8.679894528237803</v>
      </c>
      <c r="I78" s="176">
        <v>1</v>
      </c>
      <c r="J78" s="25">
        <v>7</v>
      </c>
      <c r="K78" s="3" t="s">
        <v>45</v>
      </c>
      <c r="L78" s="296" t="s">
        <v>396</v>
      </c>
      <c r="M78" s="277">
        <v>1.8</v>
      </c>
      <c r="N78" s="271">
        <v>23.3</v>
      </c>
      <c r="O78" s="178" t="s">
        <v>335</v>
      </c>
      <c r="P78" s="284">
        <v>0</v>
      </c>
      <c r="Q78" s="187">
        <v>0</v>
      </c>
      <c r="R78" s="3"/>
      <c r="S78" s="1">
        <v>1036</v>
      </c>
      <c r="T78" s="26" t="s">
        <v>146</v>
      </c>
      <c r="U78" s="107" t="s">
        <v>485</v>
      </c>
      <c r="V78" s="23"/>
      <c r="X78" s="84">
        <v>8.9</v>
      </c>
      <c r="Y78" s="84">
        <v>1.9</v>
      </c>
      <c r="AH78" s="152">
        <f t="shared" si="11"/>
        <v>12.690561141441451</v>
      </c>
      <c r="AI78" s="152">
        <f t="shared" si="12"/>
        <v>11.948265205112428</v>
      </c>
      <c r="AJ78" s="152">
        <f t="shared" si="13"/>
        <v>11.229165205112427</v>
      </c>
      <c r="AK78" s="152">
        <f t="shared" si="14"/>
        <v>8.679894528237803</v>
      </c>
    </row>
    <row r="79" spans="1:37" ht="12" thickBot="1">
      <c r="A79" s="266">
        <v>40979</v>
      </c>
      <c r="B79" s="179">
        <v>8.7</v>
      </c>
      <c r="C79" s="180">
        <v>7.9</v>
      </c>
      <c r="D79" s="284">
        <v>16</v>
      </c>
      <c r="E79" s="56">
        <v>6.7</v>
      </c>
      <c r="F79" s="174">
        <f t="shared" si="9"/>
        <v>11.35</v>
      </c>
      <c r="G79" s="174">
        <f t="shared" si="8"/>
        <v>89.02677160132674</v>
      </c>
      <c r="H79" s="175">
        <f t="shared" si="10"/>
        <v>6.994961438931849</v>
      </c>
      <c r="I79" s="183">
        <v>4.1</v>
      </c>
      <c r="J79" s="373">
        <v>2</v>
      </c>
      <c r="K79" s="3" t="s">
        <v>335</v>
      </c>
      <c r="L79" s="3">
        <v>4</v>
      </c>
      <c r="M79" s="277">
        <v>0.2</v>
      </c>
      <c r="N79" s="279">
        <v>17</v>
      </c>
      <c r="O79" s="178" t="s">
        <v>335</v>
      </c>
      <c r="P79" s="284">
        <v>0</v>
      </c>
      <c r="Q79" s="187">
        <v>0</v>
      </c>
      <c r="R79" s="3"/>
      <c r="S79" s="1">
        <v>1038</v>
      </c>
      <c r="T79" s="27" t="s">
        <v>415</v>
      </c>
      <c r="U79" s="107" t="s">
        <v>486</v>
      </c>
      <c r="V79" s="23"/>
      <c r="X79" s="84">
        <v>9</v>
      </c>
      <c r="Y79" s="84">
        <v>2.2</v>
      </c>
      <c r="AH79" s="152">
        <f t="shared" si="11"/>
        <v>11.244461571652899</v>
      </c>
      <c r="AI79" s="152">
        <f t="shared" si="12"/>
        <v>10.649781121194382</v>
      </c>
      <c r="AJ79" s="152">
        <f t="shared" si="13"/>
        <v>10.010581121194383</v>
      </c>
      <c r="AK79" s="152">
        <f t="shared" si="14"/>
        <v>6.994961438931849</v>
      </c>
    </row>
    <row r="80" spans="1:37" ht="12" thickBot="1">
      <c r="A80" s="266">
        <v>40980</v>
      </c>
      <c r="B80" s="215">
        <v>6.5</v>
      </c>
      <c r="C80" s="173">
        <v>6.1</v>
      </c>
      <c r="D80" s="284">
        <v>11.4</v>
      </c>
      <c r="E80" s="56">
        <v>5.6</v>
      </c>
      <c r="F80" s="174">
        <f t="shared" si="9"/>
        <v>8.5</v>
      </c>
      <c r="G80" s="174">
        <f t="shared" si="8"/>
        <v>93.97329699620602</v>
      </c>
      <c r="H80" s="175">
        <f t="shared" si="10"/>
        <v>5.601391774806006</v>
      </c>
      <c r="I80" s="176">
        <v>2.4</v>
      </c>
      <c r="J80" s="25">
        <v>8</v>
      </c>
      <c r="K80" s="3" t="s">
        <v>45</v>
      </c>
      <c r="L80" s="3">
        <v>3</v>
      </c>
      <c r="M80" s="277">
        <v>0.1</v>
      </c>
      <c r="N80" s="340">
        <v>15.4</v>
      </c>
      <c r="O80" s="178" t="s">
        <v>46</v>
      </c>
      <c r="P80" s="284">
        <v>0</v>
      </c>
      <c r="Q80" s="187">
        <v>0</v>
      </c>
      <c r="R80" s="3"/>
      <c r="S80" s="1">
        <v>1036</v>
      </c>
      <c r="T80" s="27" t="s">
        <v>132</v>
      </c>
      <c r="U80" s="107" t="s">
        <v>253</v>
      </c>
      <c r="V80" s="23"/>
      <c r="X80" s="84">
        <v>8.7</v>
      </c>
      <c r="Y80" s="84">
        <v>1.7</v>
      </c>
      <c r="AH80" s="152">
        <f t="shared" si="11"/>
        <v>9.67551615678414</v>
      </c>
      <c r="AI80" s="152">
        <f t="shared" si="12"/>
        <v>9.41200153393066</v>
      </c>
      <c r="AJ80" s="152">
        <f t="shared" si="13"/>
        <v>9.092401533930659</v>
      </c>
      <c r="AK80" s="152">
        <f t="shared" si="14"/>
        <v>5.601391774806006</v>
      </c>
    </row>
    <row r="81" spans="1:37" ht="12" thickBot="1">
      <c r="A81" s="266">
        <v>40981</v>
      </c>
      <c r="B81" s="179">
        <v>7.2</v>
      </c>
      <c r="C81" s="180">
        <v>6.8</v>
      </c>
      <c r="D81" s="284">
        <v>10.8</v>
      </c>
      <c r="E81" s="56">
        <v>6.4</v>
      </c>
      <c r="F81" s="174">
        <f t="shared" si="9"/>
        <v>8.600000000000001</v>
      </c>
      <c r="G81" s="174">
        <f t="shared" si="8"/>
        <v>94.14370694977356</v>
      </c>
      <c r="H81" s="175">
        <f t="shared" si="10"/>
        <v>6.322516335882829</v>
      </c>
      <c r="I81" s="183">
        <v>2.4</v>
      </c>
      <c r="J81" s="25">
        <v>8</v>
      </c>
      <c r="K81" s="3" t="s">
        <v>335</v>
      </c>
      <c r="L81" s="3">
        <v>2</v>
      </c>
      <c r="M81" s="277">
        <v>0.1</v>
      </c>
      <c r="N81" s="272">
        <v>5.5</v>
      </c>
      <c r="O81" s="178" t="s">
        <v>111</v>
      </c>
      <c r="P81" s="284">
        <v>0</v>
      </c>
      <c r="Q81" s="187">
        <v>0</v>
      </c>
      <c r="R81" s="3"/>
      <c r="S81" s="1">
        <v>1035</v>
      </c>
      <c r="T81" s="26" t="s">
        <v>402</v>
      </c>
      <c r="U81" s="107" t="s">
        <v>356</v>
      </c>
      <c r="V81" s="23"/>
      <c r="X81" s="84">
        <v>8.7</v>
      </c>
      <c r="Y81" s="84">
        <v>1.7</v>
      </c>
      <c r="AH81" s="152">
        <f t="shared" si="11"/>
        <v>10.152351501423265</v>
      </c>
      <c r="AI81" s="152">
        <f t="shared" si="12"/>
        <v>9.877400046010854</v>
      </c>
      <c r="AJ81" s="152">
        <f t="shared" si="13"/>
        <v>9.557800046010854</v>
      </c>
      <c r="AK81" s="152">
        <f t="shared" si="14"/>
        <v>6.322516335882829</v>
      </c>
    </row>
    <row r="82" spans="1:37" ht="12" thickBot="1">
      <c r="A82" s="266">
        <v>40982</v>
      </c>
      <c r="B82" s="172">
        <v>6.3</v>
      </c>
      <c r="C82" s="173">
        <v>5.5</v>
      </c>
      <c r="D82" s="284">
        <v>8.5</v>
      </c>
      <c r="E82" s="56">
        <v>4.8</v>
      </c>
      <c r="F82" s="174">
        <f t="shared" si="9"/>
        <v>6.65</v>
      </c>
      <c r="G82" s="174">
        <f t="shared" si="8"/>
        <v>87.91190788511824</v>
      </c>
      <c r="H82" s="175">
        <f t="shared" si="10"/>
        <v>4.447793902965842</v>
      </c>
      <c r="I82" s="176">
        <v>0.5</v>
      </c>
      <c r="J82" s="25">
        <v>8</v>
      </c>
      <c r="K82" s="3" t="s">
        <v>490</v>
      </c>
      <c r="L82" s="3">
        <v>3</v>
      </c>
      <c r="M82" s="277">
        <v>0.7</v>
      </c>
      <c r="N82" s="271">
        <v>14.2</v>
      </c>
      <c r="O82" s="178" t="s">
        <v>363</v>
      </c>
      <c r="P82" s="284">
        <v>0.1</v>
      </c>
      <c r="Q82" s="187">
        <v>0</v>
      </c>
      <c r="R82" s="3"/>
      <c r="S82" s="1">
        <v>1032</v>
      </c>
      <c r="T82" s="26" t="s">
        <v>235</v>
      </c>
      <c r="U82" s="107" t="s">
        <v>357</v>
      </c>
      <c r="V82" s="23"/>
      <c r="X82" s="84">
        <v>8.9</v>
      </c>
      <c r="Y82" s="84">
        <v>1.9</v>
      </c>
      <c r="AH82" s="152">
        <f t="shared" si="11"/>
        <v>9.542956730326413</v>
      </c>
      <c r="AI82" s="152">
        <f t="shared" si="12"/>
        <v>9.028595330281249</v>
      </c>
      <c r="AJ82" s="152">
        <f t="shared" si="13"/>
        <v>8.389395330281248</v>
      </c>
      <c r="AK82" s="152">
        <f t="shared" si="14"/>
        <v>4.447793902965842</v>
      </c>
    </row>
    <row r="83" spans="1:37" ht="12" thickBot="1">
      <c r="A83" s="266">
        <v>40983</v>
      </c>
      <c r="B83" s="216">
        <v>1.6</v>
      </c>
      <c r="C83" s="180">
        <v>1.5</v>
      </c>
      <c r="D83" s="284">
        <v>9.8</v>
      </c>
      <c r="E83" s="56">
        <v>0.2</v>
      </c>
      <c r="F83" s="174">
        <f t="shared" si="9"/>
        <v>5</v>
      </c>
      <c r="G83" s="174">
        <f t="shared" si="8"/>
        <v>98.11918332503731</v>
      </c>
      <c r="H83" s="175">
        <f t="shared" si="10"/>
        <v>1.3356805136065613</v>
      </c>
      <c r="I83" s="183">
        <v>-4.1</v>
      </c>
      <c r="J83" s="373">
        <v>9</v>
      </c>
      <c r="K83" s="3" t="s">
        <v>362</v>
      </c>
      <c r="L83" s="3">
        <v>2</v>
      </c>
      <c r="M83" s="277">
        <v>0.1</v>
      </c>
      <c r="N83" s="272">
        <v>14.6</v>
      </c>
      <c r="O83" s="178" t="s">
        <v>293</v>
      </c>
      <c r="P83" s="284">
        <v>0</v>
      </c>
      <c r="Q83" s="187">
        <v>0</v>
      </c>
      <c r="R83" s="3"/>
      <c r="S83" s="1">
        <v>1025</v>
      </c>
      <c r="T83" s="27" t="s">
        <v>512</v>
      </c>
      <c r="U83" s="107" t="s">
        <v>358</v>
      </c>
      <c r="V83" s="23"/>
      <c r="X83" s="84">
        <v>9</v>
      </c>
      <c r="Y83" s="84">
        <v>2.2</v>
      </c>
      <c r="AH83" s="152">
        <f t="shared" si="11"/>
        <v>6.855240365106215</v>
      </c>
      <c r="AI83" s="152">
        <f t="shared" si="12"/>
        <v>6.8062058612105245</v>
      </c>
      <c r="AJ83" s="152">
        <f t="shared" si="13"/>
        <v>6.726305861210524</v>
      </c>
      <c r="AK83" s="152">
        <f t="shared" si="14"/>
        <v>1.3356805136065613</v>
      </c>
    </row>
    <row r="84" spans="1:37" ht="12" thickBot="1">
      <c r="A84" s="266">
        <v>40984</v>
      </c>
      <c r="B84" s="172">
        <v>8</v>
      </c>
      <c r="C84" s="217">
        <v>7</v>
      </c>
      <c r="D84" s="284">
        <v>10</v>
      </c>
      <c r="E84" s="56">
        <v>1.6</v>
      </c>
      <c r="F84" s="174">
        <f t="shared" si="9"/>
        <v>5.8</v>
      </c>
      <c r="G84" s="174">
        <f t="shared" si="8"/>
        <v>85.9406472086936</v>
      </c>
      <c r="H84" s="175">
        <f t="shared" si="10"/>
        <v>5.794527355879821</v>
      </c>
      <c r="I84" s="186">
        <v>6</v>
      </c>
      <c r="J84" s="25">
        <v>8</v>
      </c>
      <c r="K84" s="3" t="s">
        <v>111</v>
      </c>
      <c r="L84" s="3">
        <v>3</v>
      </c>
      <c r="M84" s="277">
        <v>1.7</v>
      </c>
      <c r="N84" s="271">
        <v>19.4</v>
      </c>
      <c r="O84" s="178" t="s">
        <v>364</v>
      </c>
      <c r="P84" s="284">
        <v>0.1</v>
      </c>
      <c r="Q84" s="187">
        <v>0</v>
      </c>
      <c r="R84" s="3"/>
      <c r="S84" s="1">
        <v>1018</v>
      </c>
      <c r="T84" s="26" t="s">
        <v>371</v>
      </c>
      <c r="U84" s="107" t="s">
        <v>359</v>
      </c>
      <c r="V84" s="23"/>
      <c r="X84" s="84">
        <v>9.4</v>
      </c>
      <c r="Y84" s="84">
        <v>2.3</v>
      </c>
      <c r="AH84" s="152">
        <f t="shared" si="11"/>
        <v>10.722567515390086</v>
      </c>
      <c r="AI84" s="152">
        <f t="shared" si="12"/>
        <v>10.014043920115377</v>
      </c>
      <c r="AJ84" s="152">
        <f t="shared" si="13"/>
        <v>9.215043920115377</v>
      </c>
      <c r="AK84" s="152">
        <f t="shared" si="14"/>
        <v>5.794527355879821</v>
      </c>
    </row>
    <row r="85" spans="1:37" ht="12" thickBot="1">
      <c r="A85" s="266">
        <v>40985</v>
      </c>
      <c r="B85" s="179">
        <v>8</v>
      </c>
      <c r="C85" s="180">
        <v>7.6</v>
      </c>
      <c r="D85" s="284">
        <v>12.2</v>
      </c>
      <c r="E85" s="56">
        <v>5.8</v>
      </c>
      <c r="F85" s="174">
        <f t="shared" si="9"/>
        <v>9</v>
      </c>
      <c r="G85" s="174">
        <f t="shared" si="8"/>
        <v>94.32840781321701</v>
      </c>
      <c r="H85" s="175">
        <f t="shared" si="10"/>
        <v>7.14539966520573</v>
      </c>
      <c r="I85" s="183">
        <v>4.1</v>
      </c>
      <c r="J85" s="25">
        <v>6</v>
      </c>
      <c r="K85" s="3" t="s">
        <v>364</v>
      </c>
      <c r="L85" s="3">
        <v>1</v>
      </c>
      <c r="M85" s="277">
        <v>1.1</v>
      </c>
      <c r="N85" s="272">
        <v>17</v>
      </c>
      <c r="O85" s="178" t="s">
        <v>111</v>
      </c>
      <c r="P85" s="284">
        <v>13</v>
      </c>
      <c r="Q85" s="187">
        <v>0</v>
      </c>
      <c r="R85" s="3"/>
      <c r="S85" s="1">
        <v>1012</v>
      </c>
      <c r="T85" s="27" t="s">
        <v>424</v>
      </c>
      <c r="U85" s="107" t="s">
        <v>485</v>
      </c>
      <c r="V85" s="23"/>
      <c r="X85" s="84">
        <v>9.8</v>
      </c>
      <c r="Y85" s="84">
        <v>2.6</v>
      </c>
      <c r="AH85" s="152">
        <f t="shared" si="11"/>
        <v>10.722567515390086</v>
      </c>
      <c r="AI85" s="152">
        <f t="shared" si="12"/>
        <v>10.434027213964692</v>
      </c>
      <c r="AJ85" s="152">
        <f t="shared" si="13"/>
        <v>10.114427213964692</v>
      </c>
      <c r="AK85" s="152">
        <f t="shared" si="14"/>
        <v>7.14539966520573</v>
      </c>
    </row>
    <row r="86" spans="1:37" ht="12" thickBot="1">
      <c r="A86" s="266">
        <v>40986</v>
      </c>
      <c r="B86" s="172">
        <v>3</v>
      </c>
      <c r="C86" s="173">
        <v>2.7</v>
      </c>
      <c r="D86" s="284">
        <v>11.5</v>
      </c>
      <c r="E86" s="56">
        <v>2.7</v>
      </c>
      <c r="F86" s="174">
        <f t="shared" si="9"/>
        <v>7.1</v>
      </c>
      <c r="G86" s="174">
        <f t="shared" si="8"/>
        <v>94.7278172165972</v>
      </c>
      <c r="H86" s="175">
        <f t="shared" si="10"/>
        <v>2.2387743455779137</v>
      </c>
      <c r="I86" s="176">
        <v>-1.2</v>
      </c>
      <c r="J86" s="25">
        <v>8</v>
      </c>
      <c r="K86" s="3" t="s">
        <v>339</v>
      </c>
      <c r="L86" s="3">
        <v>3</v>
      </c>
      <c r="M86" s="277">
        <v>0.8</v>
      </c>
      <c r="N86" s="271">
        <v>23.3</v>
      </c>
      <c r="O86" s="178" t="s">
        <v>456</v>
      </c>
      <c r="P86" s="284">
        <v>3.9</v>
      </c>
      <c r="Q86" s="187">
        <v>0</v>
      </c>
      <c r="R86" s="300" t="s">
        <v>310</v>
      </c>
      <c r="S86" s="1">
        <v>1016</v>
      </c>
      <c r="T86" s="27" t="s">
        <v>150</v>
      </c>
      <c r="U86" s="107" t="s">
        <v>486</v>
      </c>
      <c r="V86" s="23"/>
      <c r="X86" s="84">
        <v>9.6</v>
      </c>
      <c r="Y86" s="84">
        <v>2.7</v>
      </c>
      <c r="AH86" s="152">
        <f t="shared" si="11"/>
        <v>7.575279131016056</v>
      </c>
      <c r="AI86" s="152">
        <f t="shared" si="12"/>
        <v>7.415596568875922</v>
      </c>
      <c r="AJ86" s="152">
        <f t="shared" si="13"/>
        <v>7.175896568875922</v>
      </c>
      <c r="AK86" s="152">
        <f t="shared" si="14"/>
        <v>2.2387743455779137</v>
      </c>
    </row>
    <row r="87" spans="1:37" ht="12" thickBot="1">
      <c r="A87" s="266">
        <v>40987</v>
      </c>
      <c r="B87" s="179">
        <v>5</v>
      </c>
      <c r="C87" s="180">
        <v>4.6</v>
      </c>
      <c r="D87" s="284">
        <v>11.4</v>
      </c>
      <c r="E87" s="56">
        <v>-2.1</v>
      </c>
      <c r="F87" s="174">
        <f t="shared" si="9"/>
        <v>4.65</v>
      </c>
      <c r="G87" s="174">
        <f t="shared" si="8"/>
        <v>93.57806137442043</v>
      </c>
      <c r="H87" s="175">
        <f t="shared" si="10"/>
        <v>4.052364298278593</v>
      </c>
      <c r="I87" s="183">
        <v>-5</v>
      </c>
      <c r="J87" s="25">
        <v>0</v>
      </c>
      <c r="K87" s="3" t="s">
        <v>111</v>
      </c>
      <c r="L87" s="3">
        <v>2</v>
      </c>
      <c r="M87" s="277">
        <v>2</v>
      </c>
      <c r="N87" s="272">
        <v>21.8</v>
      </c>
      <c r="O87" s="178" t="s">
        <v>293</v>
      </c>
      <c r="P87" s="284">
        <v>0</v>
      </c>
      <c r="Q87" s="187">
        <v>0</v>
      </c>
      <c r="R87" s="3"/>
      <c r="S87" s="1">
        <v>1032</v>
      </c>
      <c r="T87" s="26" t="s">
        <v>304</v>
      </c>
      <c r="U87" s="107" t="s">
        <v>253</v>
      </c>
      <c r="V87" s="23"/>
      <c r="X87" s="84">
        <v>9.5</v>
      </c>
      <c r="Y87" s="84">
        <v>2.6</v>
      </c>
      <c r="AH87" s="152">
        <f t="shared" si="11"/>
        <v>8.719685713352307</v>
      </c>
      <c r="AI87" s="152">
        <f t="shared" si="12"/>
        <v>8.479312848497392</v>
      </c>
      <c r="AJ87" s="152">
        <f t="shared" si="13"/>
        <v>8.159712848497392</v>
      </c>
      <c r="AK87" s="152">
        <f t="shared" si="14"/>
        <v>4.052364298278593</v>
      </c>
    </row>
    <row r="88" spans="1:37" ht="12" thickBot="1">
      <c r="A88" s="266">
        <v>40988</v>
      </c>
      <c r="B88" s="215">
        <v>8.5</v>
      </c>
      <c r="C88" s="173">
        <v>7.3</v>
      </c>
      <c r="D88" s="284">
        <v>15.5</v>
      </c>
      <c r="E88" s="56">
        <v>3.5</v>
      </c>
      <c r="F88" s="174">
        <f t="shared" si="9"/>
        <v>9.5</v>
      </c>
      <c r="G88" s="174">
        <f t="shared" si="8"/>
        <v>83.50526915458316</v>
      </c>
      <c r="H88" s="175">
        <f t="shared" si="10"/>
        <v>5.8699531475678</v>
      </c>
      <c r="I88" s="218">
        <v>-1</v>
      </c>
      <c r="J88" s="25">
        <v>5</v>
      </c>
      <c r="K88" s="3" t="s">
        <v>364</v>
      </c>
      <c r="L88" s="296" t="s">
        <v>428</v>
      </c>
      <c r="M88" s="277">
        <v>1.4</v>
      </c>
      <c r="N88" s="271">
        <v>20.2</v>
      </c>
      <c r="O88" s="178" t="s">
        <v>293</v>
      </c>
      <c r="P88" s="284">
        <v>0</v>
      </c>
      <c r="Q88" s="187">
        <v>0</v>
      </c>
      <c r="R88" s="3"/>
      <c r="S88" s="1">
        <v>1034</v>
      </c>
      <c r="T88" s="26" t="s">
        <v>137</v>
      </c>
      <c r="U88" s="107" t="s">
        <v>356</v>
      </c>
      <c r="V88" s="23"/>
      <c r="X88" s="84">
        <v>9.8</v>
      </c>
      <c r="Y88" s="84">
        <v>2.8</v>
      </c>
      <c r="AH88" s="152">
        <f t="shared" si="11"/>
        <v>11.093113863278093</v>
      </c>
      <c r="AI88" s="152">
        <f t="shared" si="12"/>
        <v>10.22213458915475</v>
      </c>
      <c r="AJ88" s="152">
        <f t="shared" si="13"/>
        <v>9.26333458915475</v>
      </c>
      <c r="AK88" s="152">
        <f t="shared" si="14"/>
        <v>5.8699531475678</v>
      </c>
    </row>
    <row r="89" spans="1:37" ht="12" thickBot="1">
      <c r="A89" s="266">
        <v>40989</v>
      </c>
      <c r="B89" s="179">
        <v>7.4</v>
      </c>
      <c r="C89" s="180">
        <v>6.5</v>
      </c>
      <c r="D89" s="284">
        <v>13.6</v>
      </c>
      <c r="E89" s="56">
        <v>2.4</v>
      </c>
      <c r="F89" s="174">
        <f t="shared" si="9"/>
        <v>8</v>
      </c>
      <c r="G89" s="174">
        <f t="shared" si="8"/>
        <v>87.02021173827924</v>
      </c>
      <c r="H89" s="175">
        <f t="shared" si="10"/>
        <v>5.384538172191468</v>
      </c>
      <c r="I89" s="183">
        <v>-1.6</v>
      </c>
      <c r="J89" s="25">
        <v>8</v>
      </c>
      <c r="K89" s="3" t="s">
        <v>45</v>
      </c>
      <c r="L89" s="3">
        <v>1</v>
      </c>
      <c r="M89" s="277">
        <v>0.9</v>
      </c>
      <c r="N89" s="272">
        <v>16.2</v>
      </c>
      <c r="O89" s="178" t="s">
        <v>455</v>
      </c>
      <c r="P89" s="284">
        <v>0</v>
      </c>
      <c r="Q89" s="187">
        <v>0</v>
      </c>
      <c r="R89" s="3"/>
      <c r="S89" s="1">
        <v>1036</v>
      </c>
      <c r="T89" s="27" t="s">
        <v>141</v>
      </c>
      <c r="U89" s="107" t="s">
        <v>357</v>
      </c>
      <c r="V89" s="23"/>
      <c r="X89" s="84">
        <v>9.6</v>
      </c>
      <c r="Y89" s="84">
        <v>2.7</v>
      </c>
      <c r="AH89" s="152">
        <f t="shared" si="11"/>
        <v>10.29234011027384</v>
      </c>
      <c r="AI89" s="152">
        <f t="shared" si="12"/>
        <v>9.67551615678414</v>
      </c>
      <c r="AJ89" s="152">
        <f t="shared" si="13"/>
        <v>8.956416156784138</v>
      </c>
      <c r="AK89" s="152">
        <f t="shared" si="14"/>
        <v>5.384538172191468</v>
      </c>
    </row>
    <row r="90" spans="1:37" ht="12" thickBot="1">
      <c r="A90" s="266">
        <v>40990</v>
      </c>
      <c r="B90" s="172">
        <v>5.7</v>
      </c>
      <c r="C90" s="173">
        <v>5.5</v>
      </c>
      <c r="D90" s="284">
        <v>15.7</v>
      </c>
      <c r="E90" s="56">
        <v>2.6</v>
      </c>
      <c r="F90" s="174">
        <f t="shared" si="9"/>
        <v>9.15</v>
      </c>
      <c r="G90" s="174">
        <f t="shared" si="8"/>
        <v>96.87551015475142</v>
      </c>
      <c r="H90" s="175">
        <f t="shared" si="10"/>
        <v>5.243266593039384</v>
      </c>
      <c r="I90" s="176">
        <v>-1.6</v>
      </c>
      <c r="J90" s="25">
        <v>2</v>
      </c>
      <c r="K90" s="3" t="s">
        <v>95</v>
      </c>
      <c r="L90" s="3">
        <v>3</v>
      </c>
      <c r="M90" s="277">
        <v>6.3</v>
      </c>
      <c r="N90" s="278">
        <v>23.3</v>
      </c>
      <c r="O90" s="178" t="s">
        <v>95</v>
      </c>
      <c r="P90" s="284">
        <v>0</v>
      </c>
      <c r="Q90" s="187">
        <v>0</v>
      </c>
      <c r="R90" s="3"/>
      <c r="S90" s="1">
        <v>1032</v>
      </c>
      <c r="T90" s="26" t="s">
        <v>159</v>
      </c>
      <c r="U90" s="107" t="s">
        <v>358</v>
      </c>
      <c r="V90" s="23"/>
      <c r="X90" s="84">
        <v>9.9</v>
      </c>
      <c r="Y90" s="84">
        <v>2.3</v>
      </c>
      <c r="AH90" s="152">
        <f t="shared" si="11"/>
        <v>9.154837291812974</v>
      </c>
      <c r="AI90" s="152">
        <f t="shared" si="12"/>
        <v>9.028595330281249</v>
      </c>
      <c r="AJ90" s="152">
        <f t="shared" si="13"/>
        <v>8.868795330281248</v>
      </c>
      <c r="AK90" s="152">
        <f t="shared" si="14"/>
        <v>5.243266593039384</v>
      </c>
    </row>
    <row r="91" spans="1:37" ht="12" thickBot="1">
      <c r="A91" s="266">
        <v>40991</v>
      </c>
      <c r="B91" s="179">
        <v>7</v>
      </c>
      <c r="C91" s="180">
        <v>6.8</v>
      </c>
      <c r="D91" s="284">
        <v>13.9</v>
      </c>
      <c r="E91" s="56">
        <v>5.7</v>
      </c>
      <c r="F91" s="174">
        <f t="shared" si="9"/>
        <v>9.8</v>
      </c>
      <c r="G91" s="174">
        <f t="shared" si="8"/>
        <v>97.03971865442838</v>
      </c>
      <c r="H91" s="175">
        <f t="shared" si="10"/>
        <v>6.562989140310751</v>
      </c>
      <c r="I91" s="183">
        <v>4.1</v>
      </c>
      <c r="J91" s="373">
        <v>9</v>
      </c>
      <c r="K91" s="3" t="s">
        <v>455</v>
      </c>
      <c r="L91" s="3">
        <v>3</v>
      </c>
      <c r="M91" s="277">
        <v>2.8</v>
      </c>
      <c r="N91" s="272">
        <v>17.8</v>
      </c>
      <c r="O91" s="178" t="s">
        <v>455</v>
      </c>
      <c r="P91" s="284">
        <v>0</v>
      </c>
      <c r="Q91" s="187">
        <v>0</v>
      </c>
      <c r="R91" s="3"/>
      <c r="S91" s="1">
        <v>1028</v>
      </c>
      <c r="T91" s="26" t="s">
        <v>119</v>
      </c>
      <c r="U91" s="107" t="s">
        <v>359</v>
      </c>
      <c r="V91" s="23"/>
      <c r="X91" s="84">
        <v>10.3</v>
      </c>
      <c r="Y91" s="84">
        <v>2.5</v>
      </c>
      <c r="AH91" s="152">
        <f t="shared" si="11"/>
        <v>10.014043920115377</v>
      </c>
      <c r="AI91" s="152">
        <f t="shared" si="12"/>
        <v>9.877400046010854</v>
      </c>
      <c r="AJ91" s="152">
        <f t="shared" si="13"/>
        <v>9.717600046010853</v>
      </c>
      <c r="AK91" s="152">
        <f t="shared" si="14"/>
        <v>6.562989140310751</v>
      </c>
    </row>
    <row r="92" spans="1:37" ht="12" thickBot="1">
      <c r="A92" s="266">
        <v>40992</v>
      </c>
      <c r="B92" s="172">
        <v>6.7</v>
      </c>
      <c r="C92" s="173">
        <v>6.5</v>
      </c>
      <c r="D92" s="284">
        <v>15.4</v>
      </c>
      <c r="E92" s="56">
        <v>4</v>
      </c>
      <c r="F92" s="174">
        <f t="shared" si="9"/>
        <v>9.7</v>
      </c>
      <c r="G92" s="174">
        <f t="shared" si="8"/>
        <v>97.00316451242061</v>
      </c>
      <c r="H92" s="175">
        <f t="shared" si="10"/>
        <v>6.258597363476819</v>
      </c>
      <c r="I92" s="176">
        <v>-0.1</v>
      </c>
      <c r="J92" s="373">
        <v>9</v>
      </c>
      <c r="K92" s="3" t="s">
        <v>455</v>
      </c>
      <c r="L92" s="3">
        <v>3</v>
      </c>
      <c r="M92" s="277">
        <v>1.7</v>
      </c>
      <c r="N92" s="271">
        <v>13.4</v>
      </c>
      <c r="O92" s="178" t="s">
        <v>455</v>
      </c>
      <c r="P92" s="284">
        <v>0</v>
      </c>
      <c r="Q92" s="187">
        <v>0</v>
      </c>
      <c r="R92" s="3"/>
      <c r="S92" s="1">
        <v>1030</v>
      </c>
      <c r="T92" s="26" t="s">
        <v>416</v>
      </c>
      <c r="U92" s="107" t="s">
        <v>485</v>
      </c>
      <c r="V92" s="23"/>
      <c r="X92" s="84">
        <v>10.3</v>
      </c>
      <c r="Y92" s="84">
        <v>2.8</v>
      </c>
      <c r="AH92" s="152">
        <f t="shared" si="11"/>
        <v>9.809696626511307</v>
      </c>
      <c r="AI92" s="152">
        <f t="shared" si="12"/>
        <v>9.67551615678414</v>
      </c>
      <c r="AJ92" s="152">
        <f t="shared" si="13"/>
        <v>9.515716156784139</v>
      </c>
      <c r="AK92" s="152">
        <f t="shared" si="14"/>
        <v>6.258597363476819</v>
      </c>
    </row>
    <row r="93" spans="1:37" ht="12" thickBot="1">
      <c r="A93" s="266">
        <v>40993</v>
      </c>
      <c r="B93" s="179">
        <v>8.5</v>
      </c>
      <c r="C93" s="180">
        <v>7.4</v>
      </c>
      <c r="D93" s="284">
        <v>16.1</v>
      </c>
      <c r="E93" s="56">
        <v>3.1</v>
      </c>
      <c r="F93" s="174">
        <f t="shared" si="9"/>
        <v>9.600000000000001</v>
      </c>
      <c r="G93" s="174">
        <f t="shared" si="8"/>
        <v>84.85841059862791</v>
      </c>
      <c r="H93" s="175">
        <f t="shared" si="10"/>
        <v>6.102210347736461</v>
      </c>
      <c r="I93" s="183">
        <v>-1</v>
      </c>
      <c r="J93" s="25">
        <v>3</v>
      </c>
      <c r="K93" s="3" t="s">
        <v>136</v>
      </c>
      <c r="L93" s="3">
        <v>0</v>
      </c>
      <c r="M93" s="277">
        <v>2.2</v>
      </c>
      <c r="N93" s="279">
        <v>17.8</v>
      </c>
      <c r="O93" s="178" t="s">
        <v>456</v>
      </c>
      <c r="P93" s="284">
        <v>0</v>
      </c>
      <c r="Q93" s="187">
        <v>0</v>
      </c>
      <c r="R93" s="3"/>
      <c r="S93" s="1">
        <v>1035</v>
      </c>
      <c r="T93" s="26" t="s">
        <v>422</v>
      </c>
      <c r="U93" s="107" t="s">
        <v>486</v>
      </c>
      <c r="V93" s="23"/>
      <c r="X93" s="84">
        <v>10.3</v>
      </c>
      <c r="Y93" s="84">
        <v>2.8</v>
      </c>
      <c r="AH93" s="152">
        <f t="shared" si="11"/>
        <v>11.093113863278093</v>
      </c>
      <c r="AI93" s="152">
        <f t="shared" si="12"/>
        <v>10.29234011027384</v>
      </c>
      <c r="AJ93" s="152">
        <f t="shared" si="13"/>
        <v>9.41344011027384</v>
      </c>
      <c r="AK93" s="152">
        <f t="shared" si="14"/>
        <v>6.102210347736461</v>
      </c>
    </row>
    <row r="94" spans="1:37" ht="12" thickBot="1">
      <c r="A94" s="266">
        <v>40994</v>
      </c>
      <c r="B94" s="172">
        <v>10.9</v>
      </c>
      <c r="C94" s="173">
        <v>8.3</v>
      </c>
      <c r="D94" s="284">
        <v>19.6</v>
      </c>
      <c r="E94" s="56">
        <v>1.1</v>
      </c>
      <c r="F94" s="174">
        <f t="shared" si="9"/>
        <v>10.350000000000001</v>
      </c>
      <c r="G94" s="174">
        <f t="shared" si="8"/>
        <v>68.02705325417236</v>
      </c>
      <c r="H94" s="175">
        <f t="shared" si="10"/>
        <v>5.2390040762993335</v>
      </c>
      <c r="I94" s="176">
        <v>-3.1</v>
      </c>
      <c r="J94" s="25">
        <v>0</v>
      </c>
      <c r="K94" s="3" t="s">
        <v>455</v>
      </c>
      <c r="L94" s="3">
        <v>1</v>
      </c>
      <c r="M94" s="277">
        <v>2</v>
      </c>
      <c r="N94" s="271">
        <v>15.4</v>
      </c>
      <c r="O94" s="178" t="s">
        <v>455</v>
      </c>
      <c r="P94" s="284">
        <v>0</v>
      </c>
      <c r="Q94" s="187">
        <v>0</v>
      </c>
      <c r="R94" s="3"/>
      <c r="S94" s="1">
        <v>1038</v>
      </c>
      <c r="T94" s="26" t="s">
        <v>409</v>
      </c>
      <c r="U94" s="107" t="s">
        <v>253</v>
      </c>
      <c r="V94" s="23"/>
      <c r="X94" s="84">
        <v>10</v>
      </c>
      <c r="Y94" s="84">
        <v>2.6</v>
      </c>
      <c r="AH94" s="152">
        <f t="shared" si="11"/>
        <v>13.033290380870474</v>
      </c>
      <c r="AI94" s="152">
        <f t="shared" si="12"/>
        <v>10.943563388165682</v>
      </c>
      <c r="AJ94" s="152">
        <f t="shared" si="13"/>
        <v>8.866163388165681</v>
      </c>
      <c r="AK94" s="152">
        <f t="shared" si="14"/>
        <v>5.2390040762993335</v>
      </c>
    </row>
    <row r="95" spans="1:37" ht="12" thickBot="1">
      <c r="A95" s="266">
        <v>40995</v>
      </c>
      <c r="B95" s="179">
        <v>9.8</v>
      </c>
      <c r="C95" s="180">
        <v>8</v>
      </c>
      <c r="D95" s="284">
        <v>20.8</v>
      </c>
      <c r="E95" s="56">
        <v>0.2</v>
      </c>
      <c r="F95" s="174">
        <f t="shared" si="9"/>
        <v>10.5</v>
      </c>
      <c r="G95" s="174">
        <f t="shared" si="8"/>
        <v>76.6680153556114</v>
      </c>
      <c r="H95" s="175">
        <f t="shared" si="10"/>
        <v>5.902696350538444</v>
      </c>
      <c r="I95" s="183">
        <v>-3.5</v>
      </c>
      <c r="J95" s="25">
        <v>0</v>
      </c>
      <c r="K95" s="3" t="s">
        <v>95</v>
      </c>
      <c r="L95" s="3">
        <v>1</v>
      </c>
      <c r="M95" s="277">
        <v>0.2</v>
      </c>
      <c r="N95" s="272">
        <v>10.3</v>
      </c>
      <c r="O95" s="178" t="s">
        <v>95</v>
      </c>
      <c r="P95" s="284">
        <v>0</v>
      </c>
      <c r="Q95" s="187">
        <v>0</v>
      </c>
      <c r="R95" s="3"/>
      <c r="S95" s="1">
        <v>1038</v>
      </c>
      <c r="T95" s="27" t="s">
        <v>351</v>
      </c>
      <c r="U95" s="107" t="s">
        <v>356</v>
      </c>
      <c r="V95" s="23"/>
      <c r="X95" s="84">
        <v>10.1</v>
      </c>
      <c r="Y95" s="84">
        <v>2.5</v>
      </c>
      <c r="AH95" s="152">
        <f t="shared" si="11"/>
        <v>12.109831554040031</v>
      </c>
      <c r="AI95" s="152">
        <f t="shared" si="12"/>
        <v>10.722567515390086</v>
      </c>
      <c r="AJ95" s="152">
        <f t="shared" si="13"/>
        <v>9.284367515390086</v>
      </c>
      <c r="AK95" s="152">
        <f t="shared" si="14"/>
        <v>5.902696350538444</v>
      </c>
    </row>
    <row r="96" spans="1:37" ht="12" thickBot="1">
      <c r="A96" s="266">
        <v>40996</v>
      </c>
      <c r="B96" s="172">
        <v>9.7</v>
      </c>
      <c r="C96" s="173">
        <v>7.9</v>
      </c>
      <c r="D96" s="341">
        <v>21.4</v>
      </c>
      <c r="E96" s="56">
        <v>0.6</v>
      </c>
      <c r="F96" s="174">
        <f t="shared" si="9"/>
        <v>11</v>
      </c>
      <c r="G96" s="174">
        <f t="shared" si="8"/>
        <v>76.57932435694089</v>
      </c>
      <c r="H96" s="175">
        <f t="shared" si="10"/>
        <v>5.789105379862743</v>
      </c>
      <c r="I96" s="176">
        <v>-3.5</v>
      </c>
      <c r="J96" s="25">
        <v>0</v>
      </c>
      <c r="K96" s="3" t="s">
        <v>363</v>
      </c>
      <c r="L96" s="3">
        <v>2</v>
      </c>
      <c r="M96" s="277">
        <v>0.1</v>
      </c>
      <c r="N96" s="271">
        <v>14.2</v>
      </c>
      <c r="O96" s="178" t="s">
        <v>45</v>
      </c>
      <c r="P96" s="284">
        <v>0</v>
      </c>
      <c r="Q96" s="187">
        <v>0</v>
      </c>
      <c r="R96" s="3"/>
      <c r="S96" s="1">
        <v>1035</v>
      </c>
      <c r="T96" s="26" t="s">
        <v>19</v>
      </c>
      <c r="U96" s="107" t="s">
        <v>357</v>
      </c>
      <c r="V96" s="23"/>
      <c r="X96" s="84">
        <v>10.3</v>
      </c>
      <c r="Y96" s="84">
        <v>2.5</v>
      </c>
      <c r="AH96" s="152">
        <f t="shared" si="11"/>
        <v>12.028809601738768</v>
      </c>
      <c r="AI96" s="152">
        <f t="shared" si="12"/>
        <v>10.649781121194382</v>
      </c>
      <c r="AJ96" s="152">
        <f t="shared" si="13"/>
        <v>9.211581121194381</v>
      </c>
      <c r="AK96" s="152">
        <f t="shared" si="14"/>
        <v>5.789105379862743</v>
      </c>
    </row>
    <row r="97" spans="1:37" ht="12" thickBot="1">
      <c r="A97" s="266">
        <v>40997</v>
      </c>
      <c r="B97" s="179">
        <v>9</v>
      </c>
      <c r="C97" s="180">
        <v>8.5</v>
      </c>
      <c r="D97" s="284">
        <v>19.5</v>
      </c>
      <c r="E97" s="56">
        <v>1.7</v>
      </c>
      <c r="F97" s="174">
        <f t="shared" si="9"/>
        <v>10.6</v>
      </c>
      <c r="G97" s="174">
        <f t="shared" si="8"/>
        <v>93.19140098995283</v>
      </c>
      <c r="H97" s="175">
        <f t="shared" si="10"/>
        <v>7.9602929166403715</v>
      </c>
      <c r="I97" s="183">
        <v>-2.2</v>
      </c>
      <c r="J97" s="25">
        <v>3</v>
      </c>
      <c r="K97" s="3" t="s">
        <v>136</v>
      </c>
      <c r="L97" s="3">
        <v>0</v>
      </c>
      <c r="M97" s="277">
        <v>0.7</v>
      </c>
      <c r="N97" s="272">
        <v>25.7</v>
      </c>
      <c r="O97" s="178" t="s">
        <v>121</v>
      </c>
      <c r="P97" s="284">
        <v>0</v>
      </c>
      <c r="Q97" s="187">
        <v>0</v>
      </c>
      <c r="R97" s="3"/>
      <c r="S97" s="1">
        <v>1030</v>
      </c>
      <c r="T97" s="26" t="s">
        <v>194</v>
      </c>
      <c r="U97" s="107" t="s">
        <v>358</v>
      </c>
      <c r="V97" s="23"/>
      <c r="X97" s="84">
        <v>10.4</v>
      </c>
      <c r="Y97" s="84">
        <v>2.9</v>
      </c>
      <c r="AH97" s="152">
        <f t="shared" si="11"/>
        <v>11.474893337456098</v>
      </c>
      <c r="AI97" s="152">
        <f t="shared" si="12"/>
        <v>11.093113863278093</v>
      </c>
      <c r="AJ97" s="152">
        <f t="shared" si="13"/>
        <v>10.693613863278093</v>
      </c>
      <c r="AK97" s="152">
        <f t="shared" si="14"/>
        <v>7.9602929166403715</v>
      </c>
    </row>
    <row r="98" spans="1:37" ht="12" thickBot="1">
      <c r="A98" s="266">
        <v>40998</v>
      </c>
      <c r="B98" s="201">
        <v>8.6</v>
      </c>
      <c r="C98" s="202">
        <v>8</v>
      </c>
      <c r="D98" s="284">
        <v>12.7</v>
      </c>
      <c r="E98" s="56">
        <v>6.3</v>
      </c>
      <c r="F98" s="174">
        <f t="shared" si="9"/>
        <v>9.5</v>
      </c>
      <c r="G98" s="174">
        <f t="shared" si="8"/>
        <v>91.71429226241543</v>
      </c>
      <c r="H98" s="175">
        <f t="shared" si="10"/>
        <v>7.330022425268705</v>
      </c>
      <c r="I98" s="186">
        <v>3.5</v>
      </c>
      <c r="J98" s="25">
        <v>8</v>
      </c>
      <c r="K98" s="3" t="s">
        <v>46</v>
      </c>
      <c r="L98" s="296" t="s">
        <v>291</v>
      </c>
      <c r="M98" s="277">
        <v>1.7</v>
      </c>
      <c r="N98" s="280">
        <v>19.4</v>
      </c>
      <c r="O98" s="29" t="s">
        <v>46</v>
      </c>
      <c r="P98" s="284">
        <v>0</v>
      </c>
      <c r="Q98" s="187">
        <v>0</v>
      </c>
      <c r="R98" s="3"/>
      <c r="S98" s="1">
        <v>1027</v>
      </c>
      <c r="T98" s="26" t="s">
        <v>153</v>
      </c>
      <c r="U98" s="107" t="s">
        <v>359</v>
      </c>
      <c r="V98" s="23"/>
      <c r="X98" s="84">
        <v>10.7</v>
      </c>
      <c r="Y98" s="84">
        <v>2.8</v>
      </c>
      <c r="AH98" s="152">
        <f t="shared" si="11"/>
        <v>11.16856191408211</v>
      </c>
      <c r="AI98" s="152">
        <f t="shared" si="12"/>
        <v>10.722567515390086</v>
      </c>
      <c r="AJ98" s="152">
        <f t="shared" si="13"/>
        <v>10.243167515390086</v>
      </c>
      <c r="AK98" s="152">
        <f t="shared" si="14"/>
        <v>7.330022425268705</v>
      </c>
    </row>
    <row r="99" spans="1:37" ht="12" thickBot="1">
      <c r="A99" s="266">
        <v>40999</v>
      </c>
      <c r="B99" s="219">
        <v>8</v>
      </c>
      <c r="C99" s="220">
        <v>7.5</v>
      </c>
      <c r="D99" s="285">
        <v>11.5</v>
      </c>
      <c r="E99" s="133">
        <v>6.4</v>
      </c>
      <c r="F99" s="190">
        <f t="shared" si="9"/>
        <v>8.95</v>
      </c>
      <c r="G99" s="190">
        <f t="shared" si="8"/>
        <v>92.920564393666</v>
      </c>
      <c r="H99" s="191">
        <f t="shared" si="10"/>
        <v>6.926259468821979</v>
      </c>
      <c r="I99" s="207">
        <v>2.2</v>
      </c>
      <c r="J99" s="134">
        <v>8</v>
      </c>
      <c r="K99" s="124" t="s">
        <v>455</v>
      </c>
      <c r="L99" s="342" t="s">
        <v>428</v>
      </c>
      <c r="M99" s="281">
        <v>1.8</v>
      </c>
      <c r="N99" s="281">
        <v>21.7</v>
      </c>
      <c r="O99" s="123" t="s">
        <v>335</v>
      </c>
      <c r="P99" s="285">
        <v>0</v>
      </c>
      <c r="Q99" s="137">
        <v>0</v>
      </c>
      <c r="R99" s="125"/>
      <c r="S99" s="125">
        <v>1021</v>
      </c>
      <c r="T99" s="126" t="s">
        <v>282</v>
      </c>
      <c r="U99" s="107" t="s">
        <v>485</v>
      </c>
      <c r="V99" s="113"/>
      <c r="X99" s="84">
        <v>10.8</v>
      </c>
      <c r="Y99" s="84">
        <v>3</v>
      </c>
      <c r="AH99" s="152">
        <f t="shared" si="11"/>
        <v>10.722567515390086</v>
      </c>
      <c r="AI99" s="152">
        <f t="shared" si="12"/>
        <v>10.362970252792357</v>
      </c>
      <c r="AJ99" s="152">
        <f t="shared" si="13"/>
        <v>9.963470252792357</v>
      </c>
      <c r="AK99" s="152">
        <f t="shared" si="14"/>
        <v>6.926259468821979</v>
      </c>
    </row>
    <row r="100" spans="1:37" s="171" customFormat="1" ht="12" thickBot="1">
      <c r="A100" s="266">
        <v>41000</v>
      </c>
      <c r="B100" s="195">
        <v>5</v>
      </c>
      <c r="C100" s="196">
        <v>4.2</v>
      </c>
      <c r="D100" s="286">
        <v>14.4</v>
      </c>
      <c r="E100" s="150">
        <v>-2.7</v>
      </c>
      <c r="F100" s="167">
        <f t="shared" si="9"/>
        <v>5.85</v>
      </c>
      <c r="G100" s="167">
        <f t="shared" si="8"/>
        <v>87.22342004210512</v>
      </c>
      <c r="H100" s="168">
        <f t="shared" si="10"/>
        <v>3.056347568399952</v>
      </c>
      <c r="I100" s="197">
        <v>-5</v>
      </c>
      <c r="J100" s="135">
        <v>0</v>
      </c>
      <c r="K100" s="105" t="s">
        <v>293</v>
      </c>
      <c r="L100" s="265" t="s">
        <v>307</v>
      </c>
      <c r="M100" s="275">
        <v>0.2</v>
      </c>
      <c r="N100" s="275">
        <v>14.6</v>
      </c>
      <c r="O100" s="121" t="s">
        <v>293</v>
      </c>
      <c r="P100" s="286">
        <v>0</v>
      </c>
      <c r="Q100" s="211" t="s">
        <v>372</v>
      </c>
      <c r="R100" s="106"/>
      <c r="S100" s="106">
        <v>1022</v>
      </c>
      <c r="T100" s="122" t="s">
        <v>79</v>
      </c>
      <c r="U100" s="107" t="s">
        <v>486</v>
      </c>
      <c r="V100" s="108"/>
      <c r="X100" s="109">
        <v>10.9</v>
      </c>
      <c r="Y100" s="109">
        <v>3.3</v>
      </c>
      <c r="AH100" s="171">
        <f t="shared" si="11"/>
        <v>8.719685713352307</v>
      </c>
      <c r="AI100" s="171">
        <f t="shared" si="12"/>
        <v>8.244808096108713</v>
      </c>
      <c r="AJ100" s="171">
        <f t="shared" si="13"/>
        <v>7.605608096108713</v>
      </c>
      <c r="AK100" s="171">
        <f t="shared" si="14"/>
        <v>3.056347568399952</v>
      </c>
    </row>
    <row r="101" spans="1:37" ht="12" thickBot="1">
      <c r="A101" s="266">
        <v>41001</v>
      </c>
      <c r="B101" s="198">
        <v>6.9</v>
      </c>
      <c r="C101" s="199">
        <v>6.6</v>
      </c>
      <c r="D101" s="287">
        <v>11.2</v>
      </c>
      <c r="E101" s="22">
        <v>0.4</v>
      </c>
      <c r="F101" s="174">
        <f t="shared" si="9"/>
        <v>5.8</v>
      </c>
      <c r="G101" s="174">
        <f t="shared" si="8"/>
        <v>95.5476173193195</v>
      </c>
      <c r="H101" s="175">
        <f t="shared" si="10"/>
        <v>6.2387814596524125</v>
      </c>
      <c r="I101" s="176">
        <v>-3.4</v>
      </c>
      <c r="J101" s="114">
        <v>7</v>
      </c>
      <c r="K101" s="101" t="s">
        <v>364</v>
      </c>
      <c r="L101" s="343" t="s">
        <v>428</v>
      </c>
      <c r="M101" s="276">
        <v>0.1</v>
      </c>
      <c r="N101" s="276">
        <v>14.2</v>
      </c>
      <c r="O101" s="100" t="s">
        <v>45</v>
      </c>
      <c r="P101" s="287">
        <v>0</v>
      </c>
      <c r="Q101" s="222">
        <v>0</v>
      </c>
      <c r="R101" s="101"/>
      <c r="S101" s="102">
        <v>1013</v>
      </c>
      <c r="T101" s="120" t="s">
        <v>480</v>
      </c>
      <c r="U101" s="107" t="s">
        <v>253</v>
      </c>
      <c r="V101" s="103"/>
      <c r="X101" s="85">
        <v>10.9</v>
      </c>
      <c r="Y101" s="85">
        <v>3.1</v>
      </c>
      <c r="AH101" s="152">
        <f t="shared" si="11"/>
        <v>9.945515096468517</v>
      </c>
      <c r="AI101" s="152">
        <f t="shared" si="12"/>
        <v>9.742402704808889</v>
      </c>
      <c r="AJ101" s="152">
        <f t="shared" si="13"/>
        <v>9.502702704808888</v>
      </c>
      <c r="AK101" s="152">
        <f t="shared" si="14"/>
        <v>6.2387814596524125</v>
      </c>
    </row>
    <row r="102" spans="1:37" ht="12" thickBot="1">
      <c r="A102" s="266">
        <v>41002</v>
      </c>
      <c r="B102" s="201">
        <v>9.6</v>
      </c>
      <c r="C102" s="202">
        <v>7.8</v>
      </c>
      <c r="D102" s="284">
        <v>11.4</v>
      </c>
      <c r="E102" s="56">
        <v>6.7</v>
      </c>
      <c r="F102" s="174">
        <f t="shared" si="9"/>
        <v>9.05</v>
      </c>
      <c r="G102" s="174">
        <f t="shared" si="8"/>
        <v>76.4900198546328</v>
      </c>
      <c r="H102" s="175">
        <f t="shared" si="10"/>
        <v>5.675406967482291</v>
      </c>
      <c r="I102" s="183">
        <v>4.9</v>
      </c>
      <c r="J102" s="25">
        <v>7</v>
      </c>
      <c r="K102" s="3" t="s">
        <v>293</v>
      </c>
      <c r="L102" s="3">
        <v>3</v>
      </c>
      <c r="M102" s="277">
        <v>0.7</v>
      </c>
      <c r="N102" s="277">
        <v>27.3</v>
      </c>
      <c r="O102" s="29" t="s">
        <v>293</v>
      </c>
      <c r="P102" s="284">
        <v>9.5</v>
      </c>
      <c r="Q102" s="187">
        <v>0</v>
      </c>
      <c r="R102" s="3"/>
      <c r="S102" s="1">
        <v>1003</v>
      </c>
      <c r="T102" s="26" t="s">
        <v>144</v>
      </c>
      <c r="U102" s="107" t="s">
        <v>356</v>
      </c>
      <c r="V102" s="23"/>
      <c r="X102" s="85">
        <v>10.8</v>
      </c>
      <c r="Y102" s="85">
        <v>3</v>
      </c>
      <c r="AH102" s="152">
        <f t="shared" si="11"/>
        <v>11.948265205112428</v>
      </c>
      <c r="AI102" s="152">
        <f t="shared" si="12"/>
        <v>10.57743042767468</v>
      </c>
      <c r="AJ102" s="152">
        <f t="shared" si="13"/>
        <v>9.13923042767468</v>
      </c>
      <c r="AK102" s="152">
        <f t="shared" si="14"/>
        <v>5.675406967482291</v>
      </c>
    </row>
    <row r="103" spans="1:37" ht="12" thickBot="1">
      <c r="A103" s="266">
        <v>41003</v>
      </c>
      <c r="B103" s="201">
        <v>1.3</v>
      </c>
      <c r="C103" s="202">
        <v>1.2</v>
      </c>
      <c r="D103" s="344">
        <v>4.3</v>
      </c>
      <c r="E103" s="56">
        <v>0.9</v>
      </c>
      <c r="F103" s="174">
        <f t="shared" si="9"/>
        <v>2.6</v>
      </c>
      <c r="G103" s="174">
        <f t="shared" si="8"/>
        <v>98.09200821074371</v>
      </c>
      <c r="H103" s="175">
        <f t="shared" si="10"/>
        <v>1.0324967188924408</v>
      </c>
      <c r="I103" s="176">
        <v>-1.1</v>
      </c>
      <c r="J103" s="25">
        <v>8</v>
      </c>
      <c r="K103" s="3" t="s">
        <v>454</v>
      </c>
      <c r="L103" s="3">
        <v>5</v>
      </c>
      <c r="M103" s="277">
        <v>5</v>
      </c>
      <c r="N103" s="277">
        <v>30.8</v>
      </c>
      <c r="O103" s="29" t="s">
        <v>339</v>
      </c>
      <c r="P103" s="284">
        <v>8.6</v>
      </c>
      <c r="Q103" s="324">
        <v>3</v>
      </c>
      <c r="R103" s="300" t="s">
        <v>310</v>
      </c>
      <c r="S103" s="1">
        <v>1010</v>
      </c>
      <c r="T103" s="27" t="s">
        <v>463</v>
      </c>
      <c r="U103" s="107" t="s">
        <v>357</v>
      </c>
      <c r="V103" s="23"/>
      <c r="X103" s="84">
        <v>10.7</v>
      </c>
      <c r="Y103" s="84">
        <v>3.3</v>
      </c>
      <c r="AH103" s="152">
        <f t="shared" si="11"/>
        <v>6.709066299714163</v>
      </c>
      <c r="AI103" s="152">
        <f t="shared" si="12"/>
        <v>6.6609578655798565</v>
      </c>
      <c r="AJ103" s="152">
        <f t="shared" si="13"/>
        <v>6.581057865579856</v>
      </c>
      <c r="AK103" s="152">
        <f t="shared" si="14"/>
        <v>1.0324967188924408</v>
      </c>
    </row>
    <row r="104" spans="1:37" ht="12" thickBot="1">
      <c r="A104" s="266">
        <v>41004</v>
      </c>
      <c r="B104" s="201">
        <v>4.3</v>
      </c>
      <c r="C104" s="202">
        <v>3</v>
      </c>
      <c r="D104" s="284">
        <v>8.8</v>
      </c>
      <c r="E104" s="56">
        <v>1.3</v>
      </c>
      <c r="F104" s="174">
        <f t="shared" si="9"/>
        <v>5.050000000000001</v>
      </c>
      <c r="G104" s="174">
        <f aca="true" t="shared" si="15" ref="G104:G167">100*(AJ104/AH104)</f>
        <v>78.72654456100643</v>
      </c>
      <c r="H104" s="175">
        <f t="shared" si="10"/>
        <v>0.9384701195451757</v>
      </c>
      <c r="I104" s="183">
        <v>1.1</v>
      </c>
      <c r="J104" s="25">
        <v>8</v>
      </c>
      <c r="K104" s="3" t="s">
        <v>455</v>
      </c>
      <c r="L104" s="3">
        <v>3</v>
      </c>
      <c r="M104" s="277">
        <v>2.5</v>
      </c>
      <c r="N104" s="277">
        <v>18.6</v>
      </c>
      <c r="O104" s="29" t="s">
        <v>455</v>
      </c>
      <c r="P104" s="284">
        <v>0</v>
      </c>
      <c r="Q104" s="187">
        <v>0</v>
      </c>
      <c r="R104" s="3"/>
      <c r="S104" s="1">
        <v>1023</v>
      </c>
      <c r="T104" s="27" t="s">
        <v>489</v>
      </c>
      <c r="U104" s="107" t="s">
        <v>358</v>
      </c>
      <c r="V104" s="23"/>
      <c r="X104" s="84">
        <v>10.9</v>
      </c>
      <c r="Y104" s="84">
        <v>3.2</v>
      </c>
      <c r="AH104" s="152">
        <f t="shared" si="11"/>
        <v>8.302890934011156</v>
      </c>
      <c r="AI104" s="152">
        <f t="shared" si="12"/>
        <v>7.575279131016056</v>
      </c>
      <c r="AJ104" s="152">
        <f t="shared" si="13"/>
        <v>6.536579131016056</v>
      </c>
      <c r="AK104" s="152">
        <f t="shared" si="14"/>
        <v>0.9384701195451757</v>
      </c>
    </row>
    <row r="105" spans="1:37" ht="12" thickBot="1">
      <c r="A105" s="266">
        <v>41005</v>
      </c>
      <c r="B105" s="201">
        <v>6</v>
      </c>
      <c r="C105" s="202">
        <v>5.1</v>
      </c>
      <c r="D105" s="284">
        <v>9.5</v>
      </c>
      <c r="E105" s="57">
        <v>-4</v>
      </c>
      <c r="F105" s="174">
        <f t="shared" si="9"/>
        <v>2.75</v>
      </c>
      <c r="G105" s="174">
        <f t="shared" si="15"/>
        <v>86.24699612705757</v>
      </c>
      <c r="H105" s="175">
        <f t="shared" si="10"/>
        <v>3.8804653478543765</v>
      </c>
      <c r="I105" s="176">
        <v>-7</v>
      </c>
      <c r="J105" s="25">
        <v>6</v>
      </c>
      <c r="K105" s="3" t="s">
        <v>45</v>
      </c>
      <c r="L105" s="3">
        <v>3</v>
      </c>
      <c r="M105" s="277">
        <v>0.5</v>
      </c>
      <c r="N105" s="277">
        <v>15.4</v>
      </c>
      <c r="O105" s="29" t="s">
        <v>335</v>
      </c>
      <c r="P105" s="284">
        <v>0.9</v>
      </c>
      <c r="Q105" s="187">
        <v>0</v>
      </c>
      <c r="R105" s="3"/>
      <c r="S105" s="1">
        <v>1018</v>
      </c>
      <c r="T105" s="27" t="s">
        <v>460</v>
      </c>
      <c r="U105" s="107" t="s">
        <v>359</v>
      </c>
      <c r="V105" s="23"/>
      <c r="X105" s="84">
        <v>11</v>
      </c>
      <c r="Y105" s="84">
        <v>3.5</v>
      </c>
      <c r="AH105" s="152">
        <f t="shared" si="11"/>
        <v>9.347120306962537</v>
      </c>
      <c r="AI105" s="152">
        <f t="shared" si="12"/>
        <v>8.780710489137393</v>
      </c>
      <c r="AJ105" s="152">
        <f t="shared" si="13"/>
        <v>8.061610489137392</v>
      </c>
      <c r="AK105" s="152">
        <f t="shared" si="14"/>
        <v>3.8804653478543765</v>
      </c>
    </row>
    <row r="106" spans="1:37" ht="12" thickBot="1">
      <c r="A106" s="266">
        <v>41006</v>
      </c>
      <c r="B106" s="201">
        <v>8</v>
      </c>
      <c r="C106" s="202">
        <v>7.1</v>
      </c>
      <c r="D106" s="284">
        <v>9.9</v>
      </c>
      <c r="E106" s="57">
        <v>6</v>
      </c>
      <c r="F106" s="174">
        <f t="shared" si="9"/>
        <v>7.95</v>
      </c>
      <c r="G106" s="174">
        <f t="shared" si="15"/>
        <v>87.3287918666985</v>
      </c>
      <c r="H106" s="175">
        <f t="shared" si="10"/>
        <v>6.02590323099074</v>
      </c>
      <c r="I106" s="183">
        <v>6.8</v>
      </c>
      <c r="J106" s="25">
        <v>8</v>
      </c>
      <c r="K106" s="3" t="s">
        <v>455</v>
      </c>
      <c r="L106" s="3">
        <v>3</v>
      </c>
      <c r="M106" s="268">
        <v>1.1</v>
      </c>
      <c r="N106" s="277">
        <v>13.4</v>
      </c>
      <c r="O106" s="29" t="s">
        <v>95</v>
      </c>
      <c r="P106" s="284">
        <v>0.5</v>
      </c>
      <c r="Q106" s="187">
        <v>0</v>
      </c>
      <c r="R106" s="3"/>
      <c r="S106" s="1">
        <v>1014</v>
      </c>
      <c r="T106" s="27" t="s">
        <v>270</v>
      </c>
      <c r="U106" s="107" t="s">
        <v>485</v>
      </c>
      <c r="V106" s="23"/>
      <c r="X106" s="84">
        <v>11.1</v>
      </c>
      <c r="Y106" s="84">
        <v>3.4</v>
      </c>
      <c r="AH106" s="152">
        <f t="shared" si="11"/>
        <v>10.722567515390086</v>
      </c>
      <c r="AI106" s="152">
        <f t="shared" si="12"/>
        <v>10.082988668281233</v>
      </c>
      <c r="AJ106" s="152">
        <f t="shared" si="13"/>
        <v>9.363888668281232</v>
      </c>
      <c r="AK106" s="152">
        <f t="shared" si="14"/>
        <v>6.02590323099074</v>
      </c>
    </row>
    <row r="107" spans="1:37" ht="12" thickBot="1">
      <c r="A107" s="266">
        <v>41007</v>
      </c>
      <c r="B107" s="201">
        <v>9.6</v>
      </c>
      <c r="C107" s="202">
        <v>8.6</v>
      </c>
      <c r="D107" s="284">
        <v>12.6</v>
      </c>
      <c r="E107" s="56">
        <v>6.6</v>
      </c>
      <c r="F107" s="174">
        <f t="shared" si="9"/>
        <v>9.6</v>
      </c>
      <c r="G107" s="174">
        <f t="shared" si="15"/>
        <v>86.7871756784004</v>
      </c>
      <c r="H107" s="175">
        <f t="shared" si="10"/>
        <v>7.509301973717697</v>
      </c>
      <c r="I107" s="176">
        <v>5.2</v>
      </c>
      <c r="J107" s="25">
        <v>7</v>
      </c>
      <c r="K107" s="3" t="s">
        <v>46</v>
      </c>
      <c r="L107" s="3">
        <v>4</v>
      </c>
      <c r="M107" s="268">
        <v>2</v>
      </c>
      <c r="N107" s="277">
        <v>26.5</v>
      </c>
      <c r="O107" s="29" t="s">
        <v>364</v>
      </c>
      <c r="P107" s="284">
        <v>2.2</v>
      </c>
      <c r="Q107" s="187">
        <v>0</v>
      </c>
      <c r="R107" s="3"/>
      <c r="S107" s="1">
        <v>1013</v>
      </c>
      <c r="T107" s="27" t="s">
        <v>99</v>
      </c>
      <c r="U107" s="107" t="s">
        <v>486</v>
      </c>
      <c r="V107" s="23"/>
      <c r="X107" s="84">
        <v>11.2</v>
      </c>
      <c r="Y107" s="84">
        <v>3.1</v>
      </c>
      <c r="AH107" s="152">
        <f t="shared" si="11"/>
        <v>11.948265205112428</v>
      </c>
      <c r="AI107" s="152">
        <f t="shared" si="12"/>
        <v>11.16856191408211</v>
      </c>
      <c r="AJ107" s="152">
        <f t="shared" si="13"/>
        <v>10.36956191408211</v>
      </c>
      <c r="AK107" s="152">
        <f t="shared" si="14"/>
        <v>7.509301973717697</v>
      </c>
    </row>
    <row r="108" spans="1:37" ht="12" thickBot="1">
      <c r="A108" s="266">
        <v>41008</v>
      </c>
      <c r="B108" s="201">
        <v>9.4</v>
      </c>
      <c r="C108" s="202">
        <v>8.9</v>
      </c>
      <c r="D108" s="284">
        <v>11.4</v>
      </c>
      <c r="E108" s="56">
        <v>7.1</v>
      </c>
      <c r="F108" s="174">
        <f t="shared" si="9"/>
        <v>9.25</v>
      </c>
      <c r="G108" s="174">
        <f t="shared" si="15"/>
        <v>93.29458515207176</v>
      </c>
      <c r="H108" s="175">
        <f t="shared" si="10"/>
        <v>8.373244813685908</v>
      </c>
      <c r="I108" s="183">
        <v>6.1</v>
      </c>
      <c r="J108" s="25">
        <v>8</v>
      </c>
      <c r="K108" s="3" t="s">
        <v>364</v>
      </c>
      <c r="L108" s="3">
        <v>4</v>
      </c>
      <c r="M108" s="268">
        <v>2.7</v>
      </c>
      <c r="N108" s="277">
        <v>28.9</v>
      </c>
      <c r="O108" s="29" t="s">
        <v>45</v>
      </c>
      <c r="P108" s="284">
        <v>10.2</v>
      </c>
      <c r="Q108" s="187">
        <v>0</v>
      </c>
      <c r="R108" s="3"/>
      <c r="S108" s="1">
        <v>995</v>
      </c>
      <c r="T108" s="27" t="s">
        <v>271</v>
      </c>
      <c r="U108" s="107" t="s">
        <v>253</v>
      </c>
      <c r="V108" s="23"/>
      <c r="X108" s="84">
        <v>11.3</v>
      </c>
      <c r="Y108" s="84">
        <v>3.1</v>
      </c>
      <c r="AH108" s="152">
        <f t="shared" si="11"/>
        <v>11.78859945679543</v>
      </c>
      <c r="AI108" s="152">
        <f t="shared" si="12"/>
        <v>11.397624958456682</v>
      </c>
      <c r="AJ108" s="152">
        <f t="shared" si="13"/>
        <v>10.998124958456682</v>
      </c>
      <c r="AK108" s="152">
        <f t="shared" si="14"/>
        <v>8.373244813685908</v>
      </c>
    </row>
    <row r="109" spans="1:37" ht="12" thickBot="1">
      <c r="A109" s="266">
        <v>41009</v>
      </c>
      <c r="B109" s="215">
        <v>7.5</v>
      </c>
      <c r="C109" s="49">
        <v>5.5</v>
      </c>
      <c r="D109" s="284">
        <v>12</v>
      </c>
      <c r="E109" s="56">
        <v>3.7</v>
      </c>
      <c r="F109" s="174">
        <f t="shared" si="9"/>
        <v>7.85</v>
      </c>
      <c r="G109" s="174">
        <f t="shared" si="15"/>
        <v>71.7033355208082</v>
      </c>
      <c r="H109" s="175">
        <f t="shared" si="10"/>
        <v>2.728420202055121</v>
      </c>
      <c r="I109" s="186">
        <v>0.7</v>
      </c>
      <c r="J109" s="25">
        <v>5</v>
      </c>
      <c r="K109" s="29" t="s">
        <v>364</v>
      </c>
      <c r="L109" s="29">
        <v>5</v>
      </c>
      <c r="M109" s="277">
        <v>5</v>
      </c>
      <c r="N109" s="277">
        <v>25.7</v>
      </c>
      <c r="O109" s="25" t="s">
        <v>293</v>
      </c>
      <c r="P109" s="284">
        <v>0</v>
      </c>
      <c r="Q109" s="187">
        <v>0</v>
      </c>
      <c r="R109" s="3"/>
      <c r="S109" s="1">
        <v>988</v>
      </c>
      <c r="T109" s="27" t="s">
        <v>500</v>
      </c>
      <c r="U109" s="107" t="s">
        <v>356</v>
      </c>
      <c r="V109" s="23"/>
      <c r="X109" s="84">
        <v>11.5</v>
      </c>
      <c r="Y109" s="84">
        <v>3.6</v>
      </c>
      <c r="AH109" s="152">
        <f t="shared" si="11"/>
        <v>10.362970252792357</v>
      </c>
      <c r="AI109" s="152">
        <f t="shared" si="12"/>
        <v>9.028595330281249</v>
      </c>
      <c r="AJ109" s="152">
        <f t="shared" si="13"/>
        <v>7.430595330281249</v>
      </c>
      <c r="AK109" s="152">
        <f t="shared" si="14"/>
        <v>2.728420202055121</v>
      </c>
    </row>
    <row r="110" spans="1:37" ht="12" thickBot="1">
      <c r="A110" s="266">
        <v>41010</v>
      </c>
      <c r="B110" s="201">
        <v>8.4</v>
      </c>
      <c r="C110" s="49">
        <v>6.9</v>
      </c>
      <c r="D110" s="284">
        <v>12.5</v>
      </c>
      <c r="E110" s="56">
        <v>0.5</v>
      </c>
      <c r="F110" s="174">
        <f t="shared" si="9"/>
        <v>6.5</v>
      </c>
      <c r="G110" s="174">
        <f t="shared" si="15"/>
        <v>79.38758129203181</v>
      </c>
      <c r="H110" s="175">
        <f t="shared" si="10"/>
        <v>5.044860190802275</v>
      </c>
      <c r="I110" s="186">
        <v>-2.9</v>
      </c>
      <c r="J110" s="25">
        <v>4</v>
      </c>
      <c r="K110" s="4" t="s">
        <v>46</v>
      </c>
      <c r="L110" s="359" t="s">
        <v>291</v>
      </c>
      <c r="M110" s="268">
        <v>0.4</v>
      </c>
      <c r="N110" s="277">
        <v>20.2</v>
      </c>
      <c r="O110" s="28" t="s">
        <v>335</v>
      </c>
      <c r="P110" s="403">
        <v>4.9</v>
      </c>
      <c r="Q110" s="360">
        <v>0</v>
      </c>
      <c r="R110" s="3"/>
      <c r="S110" s="1">
        <v>996</v>
      </c>
      <c r="T110" s="27" t="s">
        <v>67</v>
      </c>
      <c r="U110" s="107" t="s">
        <v>357</v>
      </c>
      <c r="V110" s="23"/>
      <c r="X110" s="84">
        <v>11.7</v>
      </c>
      <c r="Y110" s="84">
        <v>3.6</v>
      </c>
      <c r="AH110" s="152">
        <f t="shared" si="11"/>
        <v>11.018115118398828</v>
      </c>
      <c r="AI110" s="152">
        <f t="shared" si="12"/>
        <v>9.945515096468517</v>
      </c>
      <c r="AJ110" s="152">
        <f t="shared" si="13"/>
        <v>8.747015096468516</v>
      </c>
      <c r="AK110" s="152">
        <f t="shared" si="14"/>
        <v>5.044860190802275</v>
      </c>
    </row>
    <row r="111" spans="1:37" ht="12" thickBot="1">
      <c r="A111" s="266">
        <v>41011</v>
      </c>
      <c r="B111" s="201">
        <v>8.4</v>
      </c>
      <c r="C111" s="49">
        <v>7.5</v>
      </c>
      <c r="D111" s="284">
        <v>12.1</v>
      </c>
      <c r="E111" s="56">
        <v>2.1</v>
      </c>
      <c r="F111" s="174">
        <f t="shared" si="9"/>
        <v>7.1</v>
      </c>
      <c r="G111" s="174">
        <f t="shared" si="15"/>
        <v>87.52740508844693</v>
      </c>
      <c r="H111" s="175">
        <f t="shared" si="10"/>
        <v>6.452474597941061</v>
      </c>
      <c r="I111" s="186">
        <v>-1.5</v>
      </c>
      <c r="J111" s="25">
        <v>4</v>
      </c>
      <c r="K111" s="4" t="s">
        <v>46</v>
      </c>
      <c r="L111" s="4">
        <v>1</v>
      </c>
      <c r="M111" s="268">
        <v>0.1</v>
      </c>
      <c r="N111" s="277">
        <v>11.9</v>
      </c>
      <c r="O111" s="28" t="s">
        <v>293</v>
      </c>
      <c r="P111" s="403">
        <v>4.6</v>
      </c>
      <c r="Q111" s="360">
        <v>0</v>
      </c>
      <c r="R111" s="3"/>
      <c r="S111" s="1">
        <v>1004</v>
      </c>
      <c r="T111" s="223" t="s">
        <v>328</v>
      </c>
      <c r="U111" s="107" t="s">
        <v>358</v>
      </c>
      <c r="V111" s="23"/>
      <c r="X111" s="84">
        <v>11.7</v>
      </c>
      <c r="Y111" s="84">
        <v>3.8</v>
      </c>
      <c r="AH111" s="152">
        <f t="shared" si="11"/>
        <v>11.018115118398828</v>
      </c>
      <c r="AI111" s="152">
        <f t="shared" si="12"/>
        <v>10.362970252792357</v>
      </c>
      <c r="AJ111" s="152">
        <f t="shared" si="13"/>
        <v>9.643870252792356</v>
      </c>
      <c r="AK111" s="152">
        <f t="shared" si="14"/>
        <v>6.452474597941061</v>
      </c>
    </row>
    <row r="112" spans="1:37" ht="12" thickBot="1">
      <c r="A112" s="266">
        <v>41012</v>
      </c>
      <c r="B112" s="201">
        <v>6.4</v>
      </c>
      <c r="C112" s="49">
        <v>6.1</v>
      </c>
      <c r="D112" s="284">
        <v>12.1</v>
      </c>
      <c r="E112" s="56">
        <v>0</v>
      </c>
      <c r="F112" s="174">
        <f t="shared" si="9"/>
        <v>6.05</v>
      </c>
      <c r="G112" s="174">
        <f t="shared" si="15"/>
        <v>95.45497191518383</v>
      </c>
      <c r="H112" s="175">
        <f t="shared" si="10"/>
        <v>5.727476045611955</v>
      </c>
      <c r="I112" s="186">
        <v>-3.6</v>
      </c>
      <c r="J112" s="25">
        <v>6</v>
      </c>
      <c r="K112" s="4" t="s">
        <v>335</v>
      </c>
      <c r="L112" s="4">
        <v>1</v>
      </c>
      <c r="M112" s="268">
        <v>1.1</v>
      </c>
      <c r="N112" s="277">
        <v>15.4</v>
      </c>
      <c r="O112" s="28" t="s">
        <v>456</v>
      </c>
      <c r="P112" s="284">
        <v>0</v>
      </c>
      <c r="Q112" s="187">
        <v>0</v>
      </c>
      <c r="R112" s="3"/>
      <c r="S112" s="1">
        <v>1007</v>
      </c>
      <c r="T112" s="27" t="s">
        <v>52</v>
      </c>
      <c r="U112" s="107" t="s">
        <v>359</v>
      </c>
      <c r="V112" s="23"/>
      <c r="X112" s="84">
        <v>11.6</v>
      </c>
      <c r="Y112" s="84">
        <v>3.8</v>
      </c>
      <c r="AH112" s="152">
        <f t="shared" si="11"/>
        <v>9.609034867330614</v>
      </c>
      <c r="AI112" s="152">
        <f t="shared" si="12"/>
        <v>9.41200153393066</v>
      </c>
      <c r="AJ112" s="152">
        <f t="shared" si="13"/>
        <v>9.172301533930659</v>
      </c>
      <c r="AK112" s="152">
        <f t="shared" si="14"/>
        <v>5.727476045611955</v>
      </c>
    </row>
    <row r="113" spans="1:37" ht="12" thickBot="1">
      <c r="A113" s="266">
        <v>41013</v>
      </c>
      <c r="B113" s="201">
        <v>8.4</v>
      </c>
      <c r="C113" s="49">
        <v>5.9</v>
      </c>
      <c r="D113" s="284">
        <v>11.6</v>
      </c>
      <c r="E113" s="56">
        <v>2.6</v>
      </c>
      <c r="F113" s="174">
        <f t="shared" si="9"/>
        <v>7.1</v>
      </c>
      <c r="G113" s="174">
        <f t="shared" si="15"/>
        <v>66.11960229993234</v>
      </c>
      <c r="H113" s="175">
        <f t="shared" si="10"/>
        <v>2.4506289300675945</v>
      </c>
      <c r="I113" s="186">
        <v>-0.9</v>
      </c>
      <c r="J113" s="25">
        <v>4</v>
      </c>
      <c r="K113" s="4" t="s">
        <v>455</v>
      </c>
      <c r="L113" s="359" t="s">
        <v>428</v>
      </c>
      <c r="M113" s="268">
        <v>0.9</v>
      </c>
      <c r="N113" s="277">
        <v>14.2</v>
      </c>
      <c r="O113" s="28" t="s">
        <v>455</v>
      </c>
      <c r="P113" s="284">
        <v>0</v>
      </c>
      <c r="Q113" s="187">
        <v>0</v>
      </c>
      <c r="R113" s="3"/>
      <c r="S113" s="1">
        <v>1010</v>
      </c>
      <c r="T113" s="26" t="s">
        <v>27</v>
      </c>
      <c r="U113" s="107" t="s">
        <v>485</v>
      </c>
      <c r="V113" s="23"/>
      <c r="X113" s="84">
        <v>11.9</v>
      </c>
      <c r="Y113" s="84">
        <v>4</v>
      </c>
      <c r="AH113" s="152">
        <f t="shared" si="11"/>
        <v>11.018115118398828</v>
      </c>
      <c r="AI113" s="152">
        <f t="shared" si="12"/>
        <v>9.282633897234025</v>
      </c>
      <c r="AJ113" s="152">
        <f t="shared" si="13"/>
        <v>7.285133897234024</v>
      </c>
      <c r="AK113" s="152">
        <f t="shared" si="14"/>
        <v>2.4506289300675945</v>
      </c>
    </row>
    <row r="114" spans="1:37" ht="12" thickBot="1">
      <c r="A114" s="266">
        <v>41014</v>
      </c>
      <c r="B114" s="201">
        <v>7</v>
      </c>
      <c r="C114" s="49">
        <v>4.4</v>
      </c>
      <c r="D114" s="284">
        <v>10</v>
      </c>
      <c r="E114" s="361">
        <v>-2.4</v>
      </c>
      <c r="F114" s="174">
        <f t="shared" si="9"/>
        <v>3.8</v>
      </c>
      <c r="G114" s="174">
        <f t="shared" si="15"/>
        <v>62.75121990160783</v>
      </c>
      <c r="H114" s="175">
        <f t="shared" si="10"/>
        <v>0.39339687743692947</v>
      </c>
      <c r="I114" s="186">
        <v>-5.5</v>
      </c>
      <c r="J114" s="25">
        <v>1</v>
      </c>
      <c r="K114" s="4" t="s">
        <v>455</v>
      </c>
      <c r="L114" s="4">
        <v>4</v>
      </c>
      <c r="M114" s="268">
        <v>0.3</v>
      </c>
      <c r="N114" s="277">
        <v>17.8</v>
      </c>
      <c r="O114" s="28" t="s">
        <v>46</v>
      </c>
      <c r="P114" s="284">
        <v>0</v>
      </c>
      <c r="Q114" s="187">
        <v>0</v>
      </c>
      <c r="R114" s="3"/>
      <c r="S114" s="1">
        <v>1022</v>
      </c>
      <c r="T114" s="26" t="s">
        <v>289</v>
      </c>
      <c r="U114" s="107" t="s">
        <v>486</v>
      </c>
      <c r="V114" s="23"/>
      <c r="X114" s="84">
        <v>12.2</v>
      </c>
      <c r="Y114" s="84">
        <v>4</v>
      </c>
      <c r="AH114" s="152">
        <f t="shared" si="11"/>
        <v>10.014043920115377</v>
      </c>
      <c r="AI114" s="152">
        <f t="shared" si="12"/>
        <v>8.36133472135519</v>
      </c>
      <c r="AJ114" s="152">
        <f t="shared" si="13"/>
        <v>6.28393472135519</v>
      </c>
      <c r="AK114" s="152">
        <f t="shared" si="14"/>
        <v>0.39339687743692947</v>
      </c>
    </row>
    <row r="115" spans="1:37" ht="12" thickBot="1">
      <c r="A115" s="266">
        <v>41015</v>
      </c>
      <c r="B115" s="201">
        <v>5.9</v>
      </c>
      <c r="C115" s="49">
        <v>4.1</v>
      </c>
      <c r="D115" s="284">
        <v>11.6</v>
      </c>
      <c r="E115" s="57">
        <v>-2.5</v>
      </c>
      <c r="F115" s="174">
        <f t="shared" si="9"/>
        <v>4.55</v>
      </c>
      <c r="G115" s="174">
        <f t="shared" si="15"/>
        <v>72.70441091183389</v>
      </c>
      <c r="H115" s="175">
        <f t="shared" si="10"/>
        <v>1.3822887103531711</v>
      </c>
      <c r="I115" s="186">
        <v>-5.5</v>
      </c>
      <c r="J115" s="25">
        <v>3</v>
      </c>
      <c r="K115" s="4" t="s">
        <v>364</v>
      </c>
      <c r="L115" s="4">
        <v>2</v>
      </c>
      <c r="M115" s="268">
        <v>1.4</v>
      </c>
      <c r="N115" s="277">
        <v>19.4</v>
      </c>
      <c r="O115" s="28" t="s">
        <v>420</v>
      </c>
      <c r="P115" s="284">
        <v>2.8</v>
      </c>
      <c r="Q115" s="187">
        <v>0</v>
      </c>
      <c r="R115" s="3"/>
      <c r="S115" s="1">
        <v>1027</v>
      </c>
      <c r="T115" s="26" t="s">
        <v>380</v>
      </c>
      <c r="U115" s="107" t="s">
        <v>253</v>
      </c>
      <c r="V115" s="23"/>
      <c r="X115" s="84">
        <v>12.3</v>
      </c>
      <c r="Y115" s="84">
        <v>4</v>
      </c>
      <c r="AH115" s="152">
        <f t="shared" si="11"/>
        <v>9.282633897234025</v>
      </c>
      <c r="AI115" s="152">
        <f t="shared" si="12"/>
        <v>8.187084292086206</v>
      </c>
      <c r="AJ115" s="152">
        <f t="shared" si="13"/>
        <v>6.748884292086206</v>
      </c>
      <c r="AK115" s="152">
        <f t="shared" si="14"/>
        <v>1.3822887103531711</v>
      </c>
    </row>
    <row r="116" spans="1:37" ht="12" thickBot="1">
      <c r="A116" s="266">
        <v>41016</v>
      </c>
      <c r="B116" s="201">
        <v>8.5</v>
      </c>
      <c r="C116" s="49">
        <v>7.3</v>
      </c>
      <c r="D116" s="284">
        <v>12.9</v>
      </c>
      <c r="E116" s="56">
        <v>4.1</v>
      </c>
      <c r="F116" s="174">
        <f t="shared" si="9"/>
        <v>8.5</v>
      </c>
      <c r="G116" s="174">
        <f t="shared" si="15"/>
        <v>83.50526915458316</v>
      </c>
      <c r="H116" s="175">
        <f t="shared" si="10"/>
        <v>5.8699531475678</v>
      </c>
      <c r="I116" s="186">
        <v>2.8</v>
      </c>
      <c r="J116" s="25">
        <v>5</v>
      </c>
      <c r="K116" s="4" t="s">
        <v>45</v>
      </c>
      <c r="L116" s="359" t="s">
        <v>396</v>
      </c>
      <c r="M116" s="268">
        <v>8.3</v>
      </c>
      <c r="N116" s="277">
        <v>34</v>
      </c>
      <c r="O116" s="28" t="s">
        <v>490</v>
      </c>
      <c r="P116" s="284">
        <v>5.5</v>
      </c>
      <c r="Q116" s="187">
        <v>0</v>
      </c>
      <c r="R116" s="3"/>
      <c r="S116" s="1">
        <v>998</v>
      </c>
      <c r="T116" s="27" t="s">
        <v>154</v>
      </c>
      <c r="U116" s="107" t="s">
        <v>356</v>
      </c>
      <c r="V116" s="23"/>
      <c r="X116" s="84">
        <v>12.2</v>
      </c>
      <c r="Y116" s="84">
        <v>3.9</v>
      </c>
      <c r="AH116" s="152">
        <f t="shared" si="11"/>
        <v>11.093113863278093</v>
      </c>
      <c r="AI116" s="152">
        <f t="shared" si="12"/>
        <v>10.22213458915475</v>
      </c>
      <c r="AJ116" s="152">
        <f t="shared" si="13"/>
        <v>9.26333458915475</v>
      </c>
      <c r="AK116" s="152">
        <f t="shared" si="14"/>
        <v>5.8699531475678</v>
      </c>
    </row>
    <row r="117" spans="1:37" ht="12" thickBot="1">
      <c r="A117" s="266">
        <v>41017</v>
      </c>
      <c r="B117" s="201">
        <v>6.2</v>
      </c>
      <c r="C117" s="49">
        <v>5.8</v>
      </c>
      <c r="D117" s="284">
        <v>9.6</v>
      </c>
      <c r="E117" s="56">
        <v>3.8</v>
      </c>
      <c r="F117" s="174">
        <f t="shared" si="9"/>
        <v>6.699999999999999</v>
      </c>
      <c r="G117" s="174">
        <f t="shared" si="15"/>
        <v>93.89762224046918</v>
      </c>
      <c r="H117" s="175">
        <f t="shared" si="10"/>
        <v>5.2920078301916185</v>
      </c>
      <c r="I117" s="186">
        <v>2.2</v>
      </c>
      <c r="J117" s="25">
        <v>8</v>
      </c>
      <c r="K117" s="4" t="s">
        <v>456</v>
      </c>
      <c r="L117" s="359" t="s">
        <v>340</v>
      </c>
      <c r="M117" s="268">
        <v>7.5</v>
      </c>
      <c r="N117" s="277">
        <v>32.4</v>
      </c>
      <c r="O117" s="28" t="s">
        <v>95</v>
      </c>
      <c r="P117" s="284">
        <v>14.3</v>
      </c>
      <c r="Q117" s="187">
        <v>0</v>
      </c>
      <c r="R117" s="3"/>
      <c r="S117" s="1">
        <v>990</v>
      </c>
      <c r="T117" s="27" t="s">
        <v>441</v>
      </c>
      <c r="U117" s="107" t="s">
        <v>357</v>
      </c>
      <c r="V117" s="23"/>
      <c r="X117" s="84">
        <v>12.5</v>
      </c>
      <c r="Y117" s="84">
        <v>3.9</v>
      </c>
      <c r="AH117" s="152">
        <f t="shared" si="11"/>
        <v>9.477279648605764</v>
      </c>
      <c r="AI117" s="152">
        <f t="shared" si="12"/>
        <v>9.218540243120705</v>
      </c>
      <c r="AJ117" s="152">
        <f t="shared" si="13"/>
        <v>8.898940243120705</v>
      </c>
      <c r="AK117" s="152">
        <f t="shared" si="14"/>
        <v>5.2920078301916185</v>
      </c>
    </row>
    <row r="118" spans="1:37" ht="12" thickBot="1">
      <c r="A118" s="266">
        <v>41018</v>
      </c>
      <c r="B118" s="201">
        <v>7.5</v>
      </c>
      <c r="C118" s="49">
        <v>7.1</v>
      </c>
      <c r="D118" s="284">
        <v>11.2</v>
      </c>
      <c r="E118" s="56">
        <v>5.6</v>
      </c>
      <c r="F118" s="174">
        <f t="shared" si="9"/>
        <v>8.399999999999999</v>
      </c>
      <c r="G118" s="174">
        <f t="shared" si="15"/>
        <v>94.21419178203698</v>
      </c>
      <c r="H118" s="175">
        <f t="shared" si="10"/>
        <v>6.631250704332244</v>
      </c>
      <c r="I118" s="186">
        <v>5.6</v>
      </c>
      <c r="J118" s="25">
        <v>8</v>
      </c>
      <c r="K118" s="4" t="s">
        <v>454</v>
      </c>
      <c r="L118" s="4">
        <v>3</v>
      </c>
      <c r="M118" s="268">
        <v>0.1</v>
      </c>
      <c r="N118" s="277">
        <v>17</v>
      </c>
      <c r="O118" s="28" t="s">
        <v>46</v>
      </c>
      <c r="P118" s="284">
        <v>6.3</v>
      </c>
      <c r="Q118" s="187">
        <v>0</v>
      </c>
      <c r="R118" s="3"/>
      <c r="S118" s="1">
        <v>985</v>
      </c>
      <c r="T118" s="26" t="s">
        <v>298</v>
      </c>
      <c r="U118" s="107" t="s">
        <v>358</v>
      </c>
      <c r="V118" s="23"/>
      <c r="X118" s="84">
        <v>12.6</v>
      </c>
      <c r="Y118" s="84">
        <v>4.1</v>
      </c>
      <c r="AH118" s="152">
        <f t="shared" si="11"/>
        <v>10.362970252792357</v>
      </c>
      <c r="AI118" s="152">
        <f t="shared" si="12"/>
        <v>10.082988668281233</v>
      </c>
      <c r="AJ118" s="152">
        <f t="shared" si="13"/>
        <v>9.763388668281234</v>
      </c>
      <c r="AK118" s="152">
        <f t="shared" si="14"/>
        <v>6.631250704332244</v>
      </c>
    </row>
    <row r="119" spans="1:37" ht="12" thickBot="1">
      <c r="A119" s="266">
        <v>41019</v>
      </c>
      <c r="B119" s="201">
        <v>9.1</v>
      </c>
      <c r="C119" s="49">
        <v>7.8</v>
      </c>
      <c r="D119" s="284">
        <v>12.5</v>
      </c>
      <c r="E119" s="56">
        <v>3</v>
      </c>
      <c r="F119" s="174">
        <f t="shared" si="9"/>
        <v>7.75</v>
      </c>
      <c r="G119" s="174">
        <f t="shared" si="15"/>
        <v>82.56766224525876</v>
      </c>
      <c r="H119" s="175">
        <f t="shared" si="10"/>
        <v>6.293583327286029</v>
      </c>
      <c r="I119" s="186">
        <v>-0.1</v>
      </c>
      <c r="J119" s="25">
        <v>3</v>
      </c>
      <c r="K119" s="4" t="s">
        <v>45</v>
      </c>
      <c r="L119" s="4">
        <v>3</v>
      </c>
      <c r="M119" s="268">
        <v>1.1</v>
      </c>
      <c r="N119" s="277">
        <v>21.8</v>
      </c>
      <c r="O119" s="28" t="s">
        <v>293</v>
      </c>
      <c r="P119" s="284">
        <v>1.5</v>
      </c>
      <c r="Q119" s="187">
        <v>0</v>
      </c>
      <c r="R119" s="3"/>
      <c r="S119" s="1">
        <v>993</v>
      </c>
      <c r="T119" s="26" t="s">
        <v>411</v>
      </c>
      <c r="U119" s="107" t="s">
        <v>359</v>
      </c>
      <c r="V119" s="23"/>
      <c r="X119" s="84">
        <v>12.7</v>
      </c>
      <c r="Y119" s="84">
        <v>4.1</v>
      </c>
      <c r="AH119" s="152">
        <f t="shared" si="11"/>
        <v>11.552622622814317</v>
      </c>
      <c r="AI119" s="152">
        <f t="shared" si="12"/>
        <v>10.57743042767468</v>
      </c>
      <c r="AJ119" s="152">
        <f t="shared" si="13"/>
        <v>9.538730427674679</v>
      </c>
      <c r="AK119" s="152">
        <f t="shared" si="14"/>
        <v>6.293583327286029</v>
      </c>
    </row>
    <row r="120" spans="1:37" ht="12" thickBot="1">
      <c r="A120" s="266">
        <v>41020</v>
      </c>
      <c r="B120" s="201">
        <v>6.5</v>
      </c>
      <c r="C120" s="49">
        <v>5.8</v>
      </c>
      <c r="D120" s="284">
        <v>11.5</v>
      </c>
      <c r="E120" s="56">
        <v>1.3</v>
      </c>
      <c r="F120" s="174">
        <f t="shared" si="9"/>
        <v>6.4</v>
      </c>
      <c r="G120" s="174">
        <f t="shared" si="15"/>
        <v>89.49641655085391</v>
      </c>
      <c r="H120" s="175">
        <f t="shared" si="10"/>
        <v>4.900338566197067</v>
      </c>
      <c r="I120" s="186">
        <v>-1</v>
      </c>
      <c r="J120" s="25">
        <v>8</v>
      </c>
      <c r="K120" s="4" t="s">
        <v>293</v>
      </c>
      <c r="L120" s="4">
        <v>3</v>
      </c>
      <c r="M120" s="268">
        <v>1.6</v>
      </c>
      <c r="N120" s="277">
        <v>28.1</v>
      </c>
      <c r="O120" s="28" t="s">
        <v>45</v>
      </c>
      <c r="P120" s="404">
        <v>1.4</v>
      </c>
      <c r="Q120" s="187">
        <v>0</v>
      </c>
      <c r="R120" s="3"/>
      <c r="S120" s="1">
        <v>996</v>
      </c>
      <c r="T120" s="26" t="s">
        <v>224</v>
      </c>
      <c r="U120" s="107" t="s">
        <v>485</v>
      </c>
      <c r="V120" s="23"/>
      <c r="X120" s="84">
        <v>13.1</v>
      </c>
      <c r="Y120" s="84">
        <v>4.5</v>
      </c>
      <c r="AH120" s="152">
        <f t="shared" si="11"/>
        <v>9.67551615678414</v>
      </c>
      <c r="AI120" s="152">
        <f t="shared" si="12"/>
        <v>9.218540243120705</v>
      </c>
      <c r="AJ120" s="152">
        <f t="shared" si="13"/>
        <v>8.659240243120705</v>
      </c>
      <c r="AK120" s="152">
        <f t="shared" si="14"/>
        <v>4.900338566197067</v>
      </c>
    </row>
    <row r="121" spans="1:37" ht="12" thickBot="1">
      <c r="A121" s="266">
        <v>41021</v>
      </c>
      <c r="B121" s="201">
        <v>9.7</v>
      </c>
      <c r="C121" s="49">
        <v>7.8</v>
      </c>
      <c r="D121" s="284">
        <v>11.5</v>
      </c>
      <c r="E121" s="56">
        <v>2.5</v>
      </c>
      <c r="F121" s="174">
        <f t="shared" si="9"/>
        <v>7</v>
      </c>
      <c r="G121" s="174">
        <f t="shared" si="15"/>
        <v>75.31360731127668</v>
      </c>
      <c r="H121" s="175">
        <f t="shared" si="10"/>
        <v>5.548918505154804</v>
      </c>
      <c r="I121" s="186">
        <v>-1.1</v>
      </c>
      <c r="J121" s="25">
        <v>5</v>
      </c>
      <c r="K121" s="4" t="s">
        <v>45</v>
      </c>
      <c r="L121" s="4">
        <v>4</v>
      </c>
      <c r="M121" s="268">
        <v>0.8</v>
      </c>
      <c r="N121" s="277">
        <v>24.8</v>
      </c>
      <c r="O121" s="28" t="s">
        <v>111</v>
      </c>
      <c r="P121" s="284">
        <v>3.2</v>
      </c>
      <c r="Q121" s="187">
        <v>0</v>
      </c>
      <c r="R121" s="3"/>
      <c r="S121" s="1">
        <v>1001</v>
      </c>
      <c r="T121" s="26" t="s">
        <v>484</v>
      </c>
      <c r="U121" s="107" t="s">
        <v>486</v>
      </c>
      <c r="V121" s="23"/>
      <c r="X121" s="84">
        <v>13.1</v>
      </c>
      <c r="Y121" s="84">
        <v>4.7</v>
      </c>
      <c r="AH121" s="152">
        <f t="shared" si="11"/>
        <v>12.028809601738768</v>
      </c>
      <c r="AI121" s="152">
        <f t="shared" si="12"/>
        <v>10.57743042767468</v>
      </c>
      <c r="AJ121" s="152">
        <f t="shared" si="13"/>
        <v>9.05933042767468</v>
      </c>
      <c r="AK121" s="152">
        <f t="shared" si="14"/>
        <v>5.548918505154804</v>
      </c>
    </row>
    <row r="122" spans="1:37" ht="12" thickBot="1">
      <c r="A122" s="266">
        <v>41022</v>
      </c>
      <c r="B122" s="201">
        <v>8.7</v>
      </c>
      <c r="C122" s="49">
        <v>7.6</v>
      </c>
      <c r="D122" s="284">
        <v>13.1</v>
      </c>
      <c r="E122" s="56">
        <v>4.3</v>
      </c>
      <c r="F122" s="174">
        <f t="shared" si="9"/>
        <v>8.7</v>
      </c>
      <c r="G122" s="174">
        <f t="shared" si="15"/>
        <v>84.97629835876721</v>
      </c>
      <c r="H122" s="175">
        <f t="shared" si="10"/>
        <v>6.318464102632247</v>
      </c>
      <c r="I122" s="186">
        <v>1.6</v>
      </c>
      <c r="J122" s="25">
        <v>6</v>
      </c>
      <c r="K122" s="4" t="s">
        <v>490</v>
      </c>
      <c r="L122" s="4">
        <v>3</v>
      </c>
      <c r="M122" s="268">
        <v>3.7</v>
      </c>
      <c r="N122" s="277">
        <v>25.7</v>
      </c>
      <c r="O122" s="28" t="s">
        <v>420</v>
      </c>
      <c r="P122" s="284">
        <v>3.5</v>
      </c>
      <c r="Q122" s="187">
        <v>0</v>
      </c>
      <c r="R122" s="3"/>
      <c r="S122" s="1">
        <v>996</v>
      </c>
      <c r="T122" s="26" t="s">
        <v>331</v>
      </c>
      <c r="U122" s="107" t="s">
        <v>253</v>
      </c>
      <c r="V122" s="23"/>
      <c r="X122" s="84">
        <v>13</v>
      </c>
      <c r="Y122" s="84">
        <v>4.8</v>
      </c>
      <c r="AH122" s="152">
        <f t="shared" si="11"/>
        <v>11.244461571652899</v>
      </c>
      <c r="AI122" s="152">
        <f t="shared" si="12"/>
        <v>10.434027213964692</v>
      </c>
      <c r="AJ122" s="152">
        <f t="shared" si="13"/>
        <v>9.555127213964692</v>
      </c>
      <c r="AK122" s="152">
        <f t="shared" si="14"/>
        <v>6.318464102632247</v>
      </c>
    </row>
    <row r="123" spans="1:37" ht="12" thickBot="1">
      <c r="A123" s="266">
        <v>41023</v>
      </c>
      <c r="B123" s="201">
        <v>7.6</v>
      </c>
      <c r="C123" s="49">
        <v>6.6</v>
      </c>
      <c r="D123" s="284">
        <v>12.8</v>
      </c>
      <c r="E123" s="56">
        <v>3</v>
      </c>
      <c r="F123" s="174">
        <f t="shared" si="9"/>
        <v>7.9</v>
      </c>
      <c r="G123" s="174">
        <f t="shared" si="15"/>
        <v>85.71381424843536</v>
      </c>
      <c r="H123" s="175">
        <f t="shared" si="10"/>
        <v>5.363633826592494</v>
      </c>
      <c r="I123" s="186">
        <v>-0.1</v>
      </c>
      <c r="J123" s="25">
        <v>6</v>
      </c>
      <c r="K123" s="4" t="s">
        <v>46</v>
      </c>
      <c r="L123" s="4">
        <v>2</v>
      </c>
      <c r="M123" s="268">
        <v>0.1</v>
      </c>
      <c r="N123" s="277">
        <v>14.2</v>
      </c>
      <c r="O123" s="28" t="s">
        <v>455</v>
      </c>
      <c r="P123" s="284">
        <v>5.9</v>
      </c>
      <c r="Q123" s="187">
        <v>0</v>
      </c>
      <c r="R123" s="3"/>
      <c r="S123" s="1">
        <v>1000</v>
      </c>
      <c r="T123" s="26" t="s">
        <v>223</v>
      </c>
      <c r="U123" s="107" t="s">
        <v>356</v>
      </c>
      <c r="V123" s="23"/>
      <c r="X123" s="84">
        <v>13.1</v>
      </c>
      <c r="Y123" s="84">
        <v>4.7</v>
      </c>
      <c r="AH123" s="152">
        <f t="shared" si="11"/>
        <v>10.434027213964692</v>
      </c>
      <c r="AI123" s="152">
        <f t="shared" si="12"/>
        <v>9.742402704808889</v>
      </c>
      <c r="AJ123" s="152">
        <f t="shared" si="13"/>
        <v>8.94340270480889</v>
      </c>
      <c r="AK123" s="152">
        <f t="shared" si="14"/>
        <v>5.363633826592494</v>
      </c>
    </row>
    <row r="124" spans="1:37" ht="12" thickBot="1">
      <c r="A124" s="266">
        <v>41024</v>
      </c>
      <c r="B124" s="201">
        <v>6</v>
      </c>
      <c r="C124" s="49">
        <v>5.6</v>
      </c>
      <c r="D124" s="284">
        <v>11.6</v>
      </c>
      <c r="E124" s="56">
        <v>4.6</v>
      </c>
      <c r="F124" s="174">
        <f t="shared" si="9"/>
        <v>8.1</v>
      </c>
      <c r="G124" s="174">
        <f t="shared" si="15"/>
        <v>93.84626185621934</v>
      </c>
      <c r="H124" s="175">
        <f t="shared" si="10"/>
        <v>5.085638000197824</v>
      </c>
      <c r="I124" s="186">
        <v>2.5</v>
      </c>
      <c r="J124" s="25">
        <v>8</v>
      </c>
      <c r="K124" s="4" t="s">
        <v>95</v>
      </c>
      <c r="L124" s="4">
        <v>6</v>
      </c>
      <c r="M124" s="268">
        <v>11.7</v>
      </c>
      <c r="N124" s="277">
        <v>41.3</v>
      </c>
      <c r="O124" s="28" t="s">
        <v>420</v>
      </c>
      <c r="P124" s="284">
        <v>9.1</v>
      </c>
      <c r="Q124" s="187">
        <v>0</v>
      </c>
      <c r="R124" s="3"/>
      <c r="S124" s="1">
        <v>987</v>
      </c>
      <c r="T124" s="26" t="s">
        <v>252</v>
      </c>
      <c r="U124" s="107" t="s">
        <v>357</v>
      </c>
      <c r="V124" s="23"/>
      <c r="X124" s="84">
        <v>13</v>
      </c>
      <c r="Y124" s="84">
        <v>4.9</v>
      </c>
      <c r="AH124" s="152">
        <f t="shared" si="11"/>
        <v>9.347120306962537</v>
      </c>
      <c r="AI124" s="152">
        <f t="shared" si="12"/>
        <v>9.091522999287918</v>
      </c>
      <c r="AJ124" s="152">
        <f t="shared" si="13"/>
        <v>8.771922999287916</v>
      </c>
      <c r="AK124" s="152">
        <f t="shared" si="14"/>
        <v>5.085638000197824</v>
      </c>
    </row>
    <row r="125" spans="1:37" ht="12" thickBot="1">
      <c r="A125" s="266">
        <v>41025</v>
      </c>
      <c r="B125" s="201">
        <v>11.6</v>
      </c>
      <c r="C125" s="49">
        <v>9.4</v>
      </c>
      <c r="D125" s="284">
        <v>12.8</v>
      </c>
      <c r="E125" s="56">
        <v>6</v>
      </c>
      <c r="F125" s="174">
        <f t="shared" si="9"/>
        <v>9.4</v>
      </c>
      <c r="G125" s="174">
        <f t="shared" si="15"/>
        <v>73.47121082094806</v>
      </c>
      <c r="H125" s="175">
        <f t="shared" si="10"/>
        <v>7.024358543401234</v>
      </c>
      <c r="I125" s="186">
        <v>8.1</v>
      </c>
      <c r="J125" s="25">
        <v>6</v>
      </c>
      <c r="K125" s="4" t="s">
        <v>490</v>
      </c>
      <c r="L125" s="359" t="s">
        <v>396</v>
      </c>
      <c r="M125" s="268">
        <v>4.7</v>
      </c>
      <c r="N125" s="277">
        <v>23.3</v>
      </c>
      <c r="O125" s="28" t="s">
        <v>420</v>
      </c>
      <c r="P125" s="284">
        <v>11.1</v>
      </c>
      <c r="Q125" s="187">
        <v>0</v>
      </c>
      <c r="R125" s="3"/>
      <c r="S125" s="1">
        <v>990</v>
      </c>
      <c r="T125" s="26" t="s">
        <v>226</v>
      </c>
      <c r="U125" s="107" t="s">
        <v>358</v>
      </c>
      <c r="V125" s="23"/>
      <c r="X125" s="84">
        <v>13.1</v>
      </c>
      <c r="Y125" s="84">
        <v>4.7</v>
      </c>
      <c r="AH125" s="152">
        <f t="shared" si="11"/>
        <v>13.652693816685344</v>
      </c>
      <c r="AI125" s="152">
        <f t="shared" si="12"/>
        <v>11.78859945679543</v>
      </c>
      <c r="AJ125" s="152">
        <f t="shared" si="13"/>
        <v>10.03079945679543</v>
      </c>
      <c r="AK125" s="152">
        <f t="shared" si="14"/>
        <v>7.024358543401234</v>
      </c>
    </row>
    <row r="126" spans="1:37" ht="12" thickBot="1">
      <c r="A126" s="266">
        <v>41026</v>
      </c>
      <c r="B126" s="201">
        <v>7</v>
      </c>
      <c r="C126" s="49">
        <v>6.7</v>
      </c>
      <c r="D126" s="284">
        <v>7.9</v>
      </c>
      <c r="E126" s="56">
        <v>6</v>
      </c>
      <c r="F126" s="174">
        <f t="shared" si="9"/>
        <v>6.95</v>
      </c>
      <c r="G126" s="174">
        <f t="shared" si="15"/>
        <v>95.56575448294066</v>
      </c>
      <c r="H126" s="175">
        <f t="shared" si="10"/>
        <v>6.340994680137894</v>
      </c>
      <c r="I126" s="186">
        <v>5.7</v>
      </c>
      <c r="J126" s="25">
        <v>8</v>
      </c>
      <c r="K126" s="4" t="s">
        <v>339</v>
      </c>
      <c r="L126" s="4">
        <v>3</v>
      </c>
      <c r="M126" s="268">
        <v>3.7</v>
      </c>
      <c r="N126" s="277">
        <v>21.8</v>
      </c>
      <c r="O126" s="28" t="s">
        <v>339</v>
      </c>
      <c r="P126" s="284">
        <v>2.4</v>
      </c>
      <c r="Q126" s="187">
        <v>0</v>
      </c>
      <c r="R126" s="3"/>
      <c r="S126" s="1">
        <v>1011</v>
      </c>
      <c r="T126" s="26" t="s">
        <v>274</v>
      </c>
      <c r="U126" s="107" t="s">
        <v>359</v>
      </c>
      <c r="V126" s="23"/>
      <c r="X126" s="84">
        <v>13</v>
      </c>
      <c r="Y126" s="84">
        <v>4.8</v>
      </c>
      <c r="AH126" s="152">
        <f t="shared" si="11"/>
        <v>10.014043920115377</v>
      </c>
      <c r="AI126" s="152">
        <f t="shared" si="12"/>
        <v>9.809696626511307</v>
      </c>
      <c r="AJ126" s="152">
        <f t="shared" si="13"/>
        <v>9.569996626511308</v>
      </c>
      <c r="AK126" s="152">
        <f t="shared" si="14"/>
        <v>6.340994680137894</v>
      </c>
    </row>
    <row r="127" spans="1:37" ht="12" thickBot="1">
      <c r="A127" s="266">
        <v>41027</v>
      </c>
      <c r="B127" s="201">
        <v>7.3</v>
      </c>
      <c r="C127" s="49">
        <v>6.1</v>
      </c>
      <c r="D127" s="284">
        <v>9</v>
      </c>
      <c r="E127" s="56">
        <v>4.9</v>
      </c>
      <c r="F127" s="174">
        <f t="shared" si="9"/>
        <v>6.95</v>
      </c>
      <c r="G127" s="174">
        <f t="shared" si="15"/>
        <v>82.69507176024806</v>
      </c>
      <c r="H127" s="175">
        <f t="shared" si="10"/>
        <v>4.555947965106911</v>
      </c>
      <c r="I127" s="186">
        <v>4.9</v>
      </c>
      <c r="J127" s="25">
        <v>7</v>
      </c>
      <c r="K127" s="4" t="s">
        <v>455</v>
      </c>
      <c r="L127" s="359" t="s">
        <v>396</v>
      </c>
      <c r="M127" s="268">
        <v>4</v>
      </c>
      <c r="N127" s="277">
        <v>29.7</v>
      </c>
      <c r="O127" s="28" t="s">
        <v>455</v>
      </c>
      <c r="P127" s="284">
        <v>6.2</v>
      </c>
      <c r="Q127" s="187">
        <v>0</v>
      </c>
      <c r="R127" s="3"/>
      <c r="S127" s="1">
        <v>1020</v>
      </c>
      <c r="T127" s="26" t="s">
        <v>50</v>
      </c>
      <c r="U127" s="107" t="s">
        <v>485</v>
      </c>
      <c r="V127" s="23"/>
      <c r="X127" s="84">
        <v>13</v>
      </c>
      <c r="Y127" s="84">
        <v>4.9</v>
      </c>
      <c r="AH127" s="152">
        <f t="shared" si="11"/>
        <v>10.22213458915475</v>
      </c>
      <c r="AI127" s="152">
        <f t="shared" si="12"/>
        <v>9.41200153393066</v>
      </c>
      <c r="AJ127" s="152">
        <f t="shared" si="13"/>
        <v>8.45320153393066</v>
      </c>
      <c r="AK127" s="152">
        <f t="shared" si="14"/>
        <v>4.555947965106911</v>
      </c>
    </row>
    <row r="128" spans="1:37" ht="12" thickBot="1">
      <c r="A128" s="266">
        <v>41028</v>
      </c>
      <c r="B128" s="201">
        <v>4.4</v>
      </c>
      <c r="C128" s="49">
        <v>4.1</v>
      </c>
      <c r="D128" s="284">
        <v>12.1</v>
      </c>
      <c r="E128" s="56">
        <v>4.1</v>
      </c>
      <c r="F128" s="174">
        <f t="shared" si="9"/>
        <v>8.1</v>
      </c>
      <c r="G128" s="174">
        <f t="shared" si="15"/>
        <v>95.04923025971274</v>
      </c>
      <c r="H128" s="175">
        <f t="shared" si="10"/>
        <v>3.677970355329331</v>
      </c>
      <c r="I128" s="186">
        <v>3.5</v>
      </c>
      <c r="J128" s="25">
        <v>8</v>
      </c>
      <c r="K128" s="4" t="s">
        <v>455</v>
      </c>
      <c r="L128" s="4">
        <v>7</v>
      </c>
      <c r="M128" s="268">
        <v>8.6</v>
      </c>
      <c r="N128" s="277">
        <v>40.3</v>
      </c>
      <c r="O128" s="28" t="s">
        <v>455</v>
      </c>
      <c r="P128" s="284">
        <v>7.7</v>
      </c>
      <c r="Q128" s="187">
        <v>0</v>
      </c>
      <c r="R128" s="3"/>
      <c r="S128" s="1">
        <v>1010</v>
      </c>
      <c r="T128" s="26" t="s">
        <v>112</v>
      </c>
      <c r="U128" s="107" t="s">
        <v>486</v>
      </c>
      <c r="V128" s="23"/>
      <c r="X128" s="84">
        <v>13.1</v>
      </c>
      <c r="Y128" s="84">
        <v>4.7</v>
      </c>
      <c r="AH128" s="152">
        <f t="shared" si="11"/>
        <v>8.36133472135519</v>
      </c>
      <c r="AI128" s="152">
        <f t="shared" si="12"/>
        <v>8.187084292086206</v>
      </c>
      <c r="AJ128" s="152">
        <f t="shared" si="13"/>
        <v>7.9473842920862054</v>
      </c>
      <c r="AK128" s="152">
        <f t="shared" si="14"/>
        <v>3.677970355329331</v>
      </c>
    </row>
    <row r="129" spans="1:37" ht="12" thickBot="1">
      <c r="A129" s="266">
        <v>41029</v>
      </c>
      <c r="B129" s="224">
        <v>12.1</v>
      </c>
      <c r="C129" s="225">
        <v>9.6</v>
      </c>
      <c r="D129" s="285">
        <v>17.6</v>
      </c>
      <c r="E129" s="362">
        <v>3.9</v>
      </c>
      <c r="F129" s="190">
        <f t="shared" si="9"/>
        <v>10.75</v>
      </c>
      <c r="G129" s="190">
        <f t="shared" si="15"/>
        <v>70.51863602468664</v>
      </c>
      <c r="H129" s="191">
        <f t="shared" si="10"/>
        <v>6.907682620105499</v>
      </c>
      <c r="I129" s="226">
        <v>4.5</v>
      </c>
      <c r="J129" s="134">
        <v>3</v>
      </c>
      <c r="K129" s="125" t="s">
        <v>420</v>
      </c>
      <c r="L129" s="125">
        <v>5</v>
      </c>
      <c r="M129" s="282">
        <v>13.6</v>
      </c>
      <c r="N129" s="282">
        <v>34</v>
      </c>
      <c r="O129" s="221" t="s">
        <v>455</v>
      </c>
      <c r="P129" s="285">
        <v>3.4</v>
      </c>
      <c r="Q129" s="137">
        <v>0</v>
      </c>
      <c r="R129" s="124"/>
      <c r="S129" s="125">
        <v>1014</v>
      </c>
      <c r="T129" s="126" t="s">
        <v>312</v>
      </c>
      <c r="U129" s="107" t="s">
        <v>253</v>
      </c>
      <c r="V129" s="132"/>
      <c r="X129" s="84">
        <v>13.6</v>
      </c>
      <c r="Y129" s="84">
        <v>4.9</v>
      </c>
      <c r="AH129" s="152">
        <f t="shared" si="11"/>
        <v>14.110830506745673</v>
      </c>
      <c r="AI129" s="152">
        <f t="shared" si="12"/>
        <v>11.948265205112428</v>
      </c>
      <c r="AJ129" s="152">
        <f t="shared" si="13"/>
        <v>9.950765205112427</v>
      </c>
      <c r="AK129" s="152">
        <f t="shared" si="14"/>
        <v>6.907682620105499</v>
      </c>
    </row>
    <row r="130" spans="1:37" s="171" customFormat="1" ht="12" thickBot="1">
      <c r="A130" s="266">
        <v>41030</v>
      </c>
      <c r="B130" s="195">
        <v>9.5</v>
      </c>
      <c r="C130" s="227">
        <v>9</v>
      </c>
      <c r="D130" s="364">
        <v>10.5</v>
      </c>
      <c r="E130" s="140">
        <v>9</v>
      </c>
      <c r="F130" s="167">
        <f t="shared" si="9"/>
        <v>9.75</v>
      </c>
      <c r="G130" s="167">
        <f t="shared" si="15"/>
        <v>93.31993993326185</v>
      </c>
      <c r="H130" s="168">
        <f t="shared" si="10"/>
        <v>8.47642609064552</v>
      </c>
      <c r="I130" s="228">
        <v>9</v>
      </c>
      <c r="J130" s="135">
        <v>8</v>
      </c>
      <c r="K130" s="128" t="s">
        <v>455</v>
      </c>
      <c r="L130" s="363" t="s">
        <v>396</v>
      </c>
      <c r="M130" s="352">
        <v>5.1</v>
      </c>
      <c r="N130" s="275">
        <v>19.4</v>
      </c>
      <c r="O130" s="229" t="s">
        <v>95</v>
      </c>
      <c r="P130" s="286">
        <v>1</v>
      </c>
      <c r="Q130" s="211">
        <v>0</v>
      </c>
      <c r="R130" s="105"/>
      <c r="S130" s="106">
        <v>1018</v>
      </c>
      <c r="T130" s="122" t="s">
        <v>54</v>
      </c>
      <c r="U130" s="107" t="s">
        <v>356</v>
      </c>
      <c r="V130" s="108"/>
      <c r="X130" s="109">
        <v>13.7</v>
      </c>
      <c r="Y130" s="109">
        <v>5.1</v>
      </c>
      <c r="AH130" s="171">
        <f t="shared" si="11"/>
        <v>11.868195956166188</v>
      </c>
      <c r="AI130" s="171">
        <f t="shared" si="12"/>
        <v>11.474893337456098</v>
      </c>
      <c r="AJ130" s="171">
        <f t="shared" si="13"/>
        <v>11.075393337456099</v>
      </c>
      <c r="AK130" s="171">
        <f t="shared" si="14"/>
        <v>8.47642609064552</v>
      </c>
    </row>
    <row r="131" spans="1:37" ht="12" thickBot="1">
      <c r="A131" s="266">
        <v>41031</v>
      </c>
      <c r="B131" s="198">
        <v>10.5</v>
      </c>
      <c r="C131" s="230">
        <v>9.5</v>
      </c>
      <c r="D131" s="287">
        <v>15.7</v>
      </c>
      <c r="E131" s="22">
        <v>8.3</v>
      </c>
      <c r="F131" s="174">
        <f t="shared" si="9"/>
        <v>12</v>
      </c>
      <c r="G131" s="174">
        <f t="shared" si="15"/>
        <v>87.22384954294384</v>
      </c>
      <c r="H131" s="175">
        <f t="shared" si="10"/>
        <v>8.468173769708951</v>
      </c>
      <c r="I131" s="231">
        <v>8.2</v>
      </c>
      <c r="J131" s="114">
        <v>7</v>
      </c>
      <c r="K131" s="127" t="s">
        <v>454</v>
      </c>
      <c r="L131" s="127">
        <v>3</v>
      </c>
      <c r="M131" s="353">
        <v>0.4</v>
      </c>
      <c r="N131" s="276">
        <v>18.2</v>
      </c>
      <c r="O131" s="232" t="s">
        <v>46</v>
      </c>
      <c r="P131" s="287">
        <v>0</v>
      </c>
      <c r="Q131" s="316"/>
      <c r="R131" s="101"/>
      <c r="S131" s="102">
        <v>1024</v>
      </c>
      <c r="T131" s="120" t="s">
        <v>268</v>
      </c>
      <c r="U131" s="107" t="s">
        <v>357</v>
      </c>
      <c r="V131" s="103"/>
      <c r="X131" s="84">
        <v>14</v>
      </c>
      <c r="Y131" s="84">
        <v>5.1</v>
      </c>
      <c r="AH131" s="152">
        <f t="shared" si="11"/>
        <v>12.690561141441451</v>
      </c>
      <c r="AI131" s="152">
        <f t="shared" si="12"/>
        <v>11.868195956166188</v>
      </c>
      <c r="AJ131" s="152">
        <f t="shared" si="13"/>
        <v>11.069195956166189</v>
      </c>
      <c r="AK131" s="152">
        <f t="shared" si="14"/>
        <v>8.468173769708951</v>
      </c>
    </row>
    <row r="132" spans="1:37" ht="12" thickBot="1">
      <c r="A132" s="266">
        <v>41032</v>
      </c>
      <c r="B132" s="201">
        <v>7.8</v>
      </c>
      <c r="C132" s="185">
        <v>6.9</v>
      </c>
      <c r="D132" s="365">
        <v>8.5</v>
      </c>
      <c r="E132" s="56">
        <v>6.3</v>
      </c>
      <c r="F132" s="174">
        <f t="shared" si="9"/>
        <v>7.4</v>
      </c>
      <c r="G132" s="174">
        <f t="shared" si="15"/>
        <v>87.22737681477555</v>
      </c>
      <c r="H132" s="175">
        <f t="shared" si="10"/>
        <v>5.812319466411901</v>
      </c>
      <c r="I132" s="186">
        <v>6.1</v>
      </c>
      <c r="J132" s="25">
        <v>8</v>
      </c>
      <c r="K132" s="4" t="s">
        <v>490</v>
      </c>
      <c r="L132" s="4">
        <v>3</v>
      </c>
      <c r="M132" s="268">
        <v>0.8</v>
      </c>
      <c r="N132" s="277">
        <v>13.4</v>
      </c>
      <c r="O132" s="28" t="s">
        <v>362</v>
      </c>
      <c r="P132" s="284">
        <v>5.6</v>
      </c>
      <c r="Q132" s="317"/>
      <c r="R132" s="3"/>
      <c r="S132" s="1">
        <v>1015</v>
      </c>
      <c r="T132" s="26" t="s">
        <v>104</v>
      </c>
      <c r="U132" s="107" t="s">
        <v>358</v>
      </c>
      <c r="V132" s="23"/>
      <c r="X132" s="84">
        <v>14</v>
      </c>
      <c r="Y132" s="84">
        <v>5.4</v>
      </c>
      <c r="AH132" s="152">
        <f t="shared" si="11"/>
        <v>10.57743042767468</v>
      </c>
      <c r="AI132" s="152">
        <f t="shared" si="12"/>
        <v>9.945515096468517</v>
      </c>
      <c r="AJ132" s="152">
        <f t="shared" si="13"/>
        <v>9.226415096468518</v>
      </c>
      <c r="AK132" s="152">
        <f t="shared" si="14"/>
        <v>5.812319466411901</v>
      </c>
    </row>
    <row r="133" spans="1:37" ht="12" thickBot="1">
      <c r="A133" s="266">
        <v>41033</v>
      </c>
      <c r="B133" s="201">
        <v>6.3</v>
      </c>
      <c r="C133" s="230">
        <v>5.5</v>
      </c>
      <c r="D133" s="365">
        <v>9.7</v>
      </c>
      <c r="E133" s="56">
        <v>5.9</v>
      </c>
      <c r="F133" s="174">
        <f t="shared" si="9"/>
        <v>7.8</v>
      </c>
      <c r="G133" s="174">
        <f t="shared" si="15"/>
        <v>87.91190788511824</v>
      </c>
      <c r="H133" s="175">
        <f t="shared" si="10"/>
        <v>4.447793902965842</v>
      </c>
      <c r="I133" s="186">
        <v>5.6</v>
      </c>
      <c r="J133" s="25">
        <v>8</v>
      </c>
      <c r="K133" s="4" t="s">
        <v>455</v>
      </c>
      <c r="L133" s="4">
        <v>2</v>
      </c>
      <c r="M133" s="268">
        <v>0.1</v>
      </c>
      <c r="N133" s="277">
        <v>9.5</v>
      </c>
      <c r="O133" s="28" t="s">
        <v>455</v>
      </c>
      <c r="P133" s="284">
        <v>0.1</v>
      </c>
      <c r="Q133" s="317"/>
      <c r="R133" s="3"/>
      <c r="S133" s="1">
        <v>1008</v>
      </c>
      <c r="T133" s="26" t="s">
        <v>444</v>
      </c>
      <c r="U133" s="107" t="s">
        <v>359</v>
      </c>
      <c r="V133" s="23"/>
      <c r="X133" s="84">
        <v>14.5</v>
      </c>
      <c r="Y133" s="84">
        <v>5.3</v>
      </c>
      <c r="AH133" s="152">
        <f t="shared" si="11"/>
        <v>9.542956730326413</v>
      </c>
      <c r="AI133" s="152">
        <f t="shared" si="12"/>
        <v>9.028595330281249</v>
      </c>
      <c r="AJ133" s="152">
        <f t="shared" si="13"/>
        <v>8.389395330281248</v>
      </c>
      <c r="AK133" s="152">
        <f t="shared" si="14"/>
        <v>4.447793902965842</v>
      </c>
    </row>
    <row r="134" spans="1:37" ht="12" thickBot="1">
      <c r="A134" s="266">
        <v>41034</v>
      </c>
      <c r="B134" s="201">
        <v>5.9</v>
      </c>
      <c r="C134" s="185">
        <v>4.5</v>
      </c>
      <c r="D134" s="365">
        <v>8.9</v>
      </c>
      <c r="E134" s="57">
        <v>-0.1</v>
      </c>
      <c r="F134" s="174">
        <f t="shared" si="9"/>
        <v>4.4</v>
      </c>
      <c r="G134" s="174">
        <f t="shared" si="15"/>
        <v>78.6580776847098</v>
      </c>
      <c r="H134" s="175">
        <f t="shared" si="10"/>
        <v>2.4822067162132258</v>
      </c>
      <c r="I134" s="186">
        <v>-2</v>
      </c>
      <c r="J134" s="25">
        <v>6</v>
      </c>
      <c r="K134" s="4" t="s">
        <v>455</v>
      </c>
      <c r="L134" s="4">
        <v>3</v>
      </c>
      <c r="M134" s="268">
        <v>1.3</v>
      </c>
      <c r="N134" s="277">
        <v>19.4</v>
      </c>
      <c r="O134" s="28" t="s">
        <v>455</v>
      </c>
      <c r="P134" s="284">
        <v>0</v>
      </c>
      <c r="Q134" s="317"/>
      <c r="R134" s="3"/>
      <c r="S134" s="1">
        <v>1012</v>
      </c>
      <c r="T134" s="26" t="s">
        <v>114</v>
      </c>
      <c r="U134" s="107" t="s">
        <v>485</v>
      </c>
      <c r="V134" s="23"/>
      <c r="X134" s="84">
        <v>14.4</v>
      </c>
      <c r="Y134" s="84">
        <v>5.6</v>
      </c>
      <c r="AH134" s="152">
        <f t="shared" si="11"/>
        <v>9.282633897234025</v>
      </c>
      <c r="AI134" s="152">
        <f t="shared" si="12"/>
        <v>8.420141382073544</v>
      </c>
      <c r="AJ134" s="152">
        <f t="shared" si="13"/>
        <v>7.301541382073543</v>
      </c>
      <c r="AK134" s="152">
        <f t="shared" si="14"/>
        <v>2.4822067162132258</v>
      </c>
    </row>
    <row r="135" spans="1:37" ht="12" thickBot="1">
      <c r="A135" s="266">
        <v>41035</v>
      </c>
      <c r="B135" s="201">
        <v>7.3</v>
      </c>
      <c r="C135" s="230">
        <v>5</v>
      </c>
      <c r="D135" s="284">
        <v>11.4</v>
      </c>
      <c r="E135" s="366">
        <v>0.5</v>
      </c>
      <c r="F135" s="174">
        <f t="shared" si="9"/>
        <v>5.95</v>
      </c>
      <c r="G135" s="174">
        <f t="shared" si="15"/>
        <v>67.32435044099108</v>
      </c>
      <c r="H135" s="175">
        <f t="shared" si="10"/>
        <v>1.6542776819155462</v>
      </c>
      <c r="I135" s="186">
        <v>-2.5</v>
      </c>
      <c r="J135" s="25">
        <v>3</v>
      </c>
      <c r="K135" s="4" t="s">
        <v>455</v>
      </c>
      <c r="L135" s="4">
        <v>3</v>
      </c>
      <c r="M135" s="268">
        <v>1.1</v>
      </c>
      <c r="N135" s="277">
        <v>14.2</v>
      </c>
      <c r="O135" s="28" t="s">
        <v>456</v>
      </c>
      <c r="P135" s="284">
        <v>0</v>
      </c>
      <c r="Q135" s="317"/>
      <c r="R135" s="3"/>
      <c r="S135" s="1">
        <v>1015</v>
      </c>
      <c r="T135" s="26" t="s">
        <v>182</v>
      </c>
      <c r="U135" s="107" t="s">
        <v>486</v>
      </c>
      <c r="V135" s="23"/>
      <c r="X135" s="84">
        <v>14.8</v>
      </c>
      <c r="Y135" s="84">
        <v>5.7</v>
      </c>
      <c r="AH135" s="152">
        <f t="shared" si="11"/>
        <v>10.22213458915475</v>
      </c>
      <c r="AI135" s="152">
        <f t="shared" si="12"/>
        <v>8.719685713352307</v>
      </c>
      <c r="AJ135" s="152">
        <f t="shared" si="13"/>
        <v>6.881985713352307</v>
      </c>
      <c r="AK135" s="152">
        <f t="shared" si="14"/>
        <v>1.6542776819155462</v>
      </c>
    </row>
    <row r="136" spans="1:37" ht="12" thickBot="1">
      <c r="A136" s="266">
        <v>41036</v>
      </c>
      <c r="B136" s="201">
        <v>8</v>
      </c>
      <c r="C136" s="185">
        <v>6.6</v>
      </c>
      <c r="D136" s="284">
        <v>12.4</v>
      </c>
      <c r="E136" s="366">
        <v>2.5</v>
      </c>
      <c r="F136" s="174">
        <f t="shared" si="9"/>
        <v>7.45</v>
      </c>
      <c r="G136" s="174">
        <f t="shared" si="15"/>
        <v>80.42665800360928</v>
      </c>
      <c r="H136" s="175">
        <f t="shared" si="10"/>
        <v>4.84162391125465</v>
      </c>
      <c r="I136" s="186">
        <v>1</v>
      </c>
      <c r="J136" s="25">
        <v>7</v>
      </c>
      <c r="K136" s="4" t="s">
        <v>420</v>
      </c>
      <c r="L136" s="4">
        <v>4</v>
      </c>
      <c r="M136" s="268">
        <v>6.8</v>
      </c>
      <c r="N136" s="277">
        <v>20.2</v>
      </c>
      <c r="O136" s="28" t="s">
        <v>420</v>
      </c>
      <c r="P136" s="284">
        <v>3.2</v>
      </c>
      <c r="Q136" s="317"/>
      <c r="R136" s="3"/>
      <c r="S136" s="1">
        <v>1015</v>
      </c>
      <c r="T136" s="26" t="s">
        <v>464</v>
      </c>
      <c r="U136" s="107" t="s">
        <v>253</v>
      </c>
      <c r="V136" s="23"/>
      <c r="X136" s="84">
        <v>14.8</v>
      </c>
      <c r="Y136" s="84">
        <v>5.9</v>
      </c>
      <c r="AH136" s="152">
        <f t="shared" si="11"/>
        <v>10.722567515390086</v>
      </c>
      <c r="AI136" s="152">
        <f t="shared" si="12"/>
        <v>9.742402704808889</v>
      </c>
      <c r="AJ136" s="152">
        <f t="shared" si="13"/>
        <v>8.623802704808888</v>
      </c>
      <c r="AK136" s="152">
        <f t="shared" si="14"/>
        <v>4.84162391125465</v>
      </c>
    </row>
    <row r="137" spans="1:37" ht="12" thickBot="1">
      <c r="A137" s="266">
        <v>41037</v>
      </c>
      <c r="B137" s="201">
        <v>12.4</v>
      </c>
      <c r="C137" s="230">
        <v>11.4</v>
      </c>
      <c r="D137" s="284">
        <v>17.8</v>
      </c>
      <c r="E137" s="56">
        <v>7.7</v>
      </c>
      <c r="F137" s="174">
        <f aca="true" t="shared" si="16" ref="F137:F200">AVERAGE(D137:E137)</f>
        <v>12.75</v>
      </c>
      <c r="G137" s="174">
        <f t="shared" si="15"/>
        <v>88.06281334652448</v>
      </c>
      <c r="H137" s="175">
        <f aca="true" t="shared" si="17" ref="H137:H200">AK137</f>
        <v>10.48059025997842</v>
      </c>
      <c r="I137" s="186">
        <v>6.1</v>
      </c>
      <c r="J137" s="25">
        <v>5</v>
      </c>
      <c r="K137" s="4" t="s">
        <v>364</v>
      </c>
      <c r="L137" s="4">
        <v>2</v>
      </c>
      <c r="M137" s="268">
        <v>3.2</v>
      </c>
      <c r="N137" s="277">
        <v>18.6</v>
      </c>
      <c r="O137" s="28" t="s">
        <v>293</v>
      </c>
      <c r="P137" s="284">
        <v>0</v>
      </c>
      <c r="Q137" s="317"/>
      <c r="R137" s="3"/>
      <c r="S137" s="1">
        <v>1006</v>
      </c>
      <c r="T137" s="26" t="s">
        <v>181</v>
      </c>
      <c r="U137" s="107" t="s">
        <v>356</v>
      </c>
      <c r="V137" s="23"/>
      <c r="X137" s="84">
        <v>14.8</v>
      </c>
      <c r="Y137" s="84">
        <v>6.1</v>
      </c>
      <c r="AH137" s="152">
        <f aca="true" t="shared" si="18" ref="AH137:AH200">6.107*EXP(17.38*(B137/(239+B137)))</f>
        <v>14.392152154059962</v>
      </c>
      <c r="AI137" s="152">
        <f aca="true" t="shared" si="19" ref="AI137:AI200">IF(W137&gt;=0,6.107*EXP(17.38*(C137/(239+C137))),6.107*EXP(22.44*(C137/(272.4+C137))))</f>
        <v>13.473134087977627</v>
      </c>
      <c r="AJ137" s="152">
        <f aca="true" t="shared" si="20" ref="AJ137:AJ200">IF(C137&gt;=0,AI137-(0.000799*1000*(B137-C137)),AI137-(0.00072*1000*(B137-C137)))</f>
        <v>12.674134087977627</v>
      </c>
      <c r="AK137" s="152">
        <f aca="true" t="shared" si="21" ref="AK137:AK200">239*LN(AJ137/6.107)/(17.38-LN(AJ137/6.107))</f>
        <v>10.48059025997842</v>
      </c>
    </row>
    <row r="138" spans="1:37" ht="12" thickBot="1">
      <c r="A138" s="266">
        <v>41038</v>
      </c>
      <c r="B138" s="201">
        <v>12.5</v>
      </c>
      <c r="C138" s="185">
        <v>10.5</v>
      </c>
      <c r="D138" s="284">
        <v>15.1</v>
      </c>
      <c r="E138" s="56">
        <v>7</v>
      </c>
      <c r="F138" s="174">
        <f t="shared" si="16"/>
        <v>11.05</v>
      </c>
      <c r="G138" s="174">
        <f t="shared" si="15"/>
        <v>76.56898893233384</v>
      </c>
      <c r="H138" s="175">
        <f t="shared" si="17"/>
        <v>8.499265206313849</v>
      </c>
      <c r="I138" s="186">
        <v>5.7</v>
      </c>
      <c r="J138" s="25">
        <v>7</v>
      </c>
      <c r="K138" s="4" t="s">
        <v>455</v>
      </c>
      <c r="L138" s="359" t="s">
        <v>307</v>
      </c>
      <c r="M138" s="268">
        <v>2.5</v>
      </c>
      <c r="N138" s="277">
        <v>13.4</v>
      </c>
      <c r="O138" s="28" t="s">
        <v>490</v>
      </c>
      <c r="P138" s="284">
        <v>12.6</v>
      </c>
      <c r="Q138" s="317"/>
      <c r="R138" s="3"/>
      <c r="S138" s="1">
        <v>1008</v>
      </c>
      <c r="T138" s="27" t="s">
        <v>443</v>
      </c>
      <c r="U138" s="107" t="s">
        <v>357</v>
      </c>
      <c r="V138" s="23"/>
      <c r="X138" s="84">
        <v>14.8</v>
      </c>
      <c r="Y138" s="84">
        <v>6</v>
      </c>
      <c r="AH138" s="152">
        <f t="shared" si="18"/>
        <v>14.487015299685174</v>
      </c>
      <c r="AI138" s="152">
        <f t="shared" si="19"/>
        <v>12.690561141441451</v>
      </c>
      <c r="AJ138" s="152">
        <f t="shared" si="20"/>
        <v>11.09256114144145</v>
      </c>
      <c r="AK138" s="152">
        <f t="shared" si="21"/>
        <v>8.499265206313849</v>
      </c>
    </row>
    <row r="139" spans="1:37" ht="12" thickBot="1">
      <c r="A139" s="266">
        <v>41039</v>
      </c>
      <c r="B139" s="201">
        <v>15.1</v>
      </c>
      <c r="C139" s="230">
        <v>14.4</v>
      </c>
      <c r="D139" s="284">
        <v>17.9</v>
      </c>
      <c r="E139" s="56">
        <v>12.5</v>
      </c>
      <c r="F139" s="174">
        <f t="shared" si="16"/>
        <v>15.2</v>
      </c>
      <c r="G139" s="174">
        <f t="shared" si="15"/>
        <v>92.32424227989463</v>
      </c>
      <c r="H139" s="175">
        <f t="shared" si="17"/>
        <v>13.864641327150164</v>
      </c>
      <c r="I139" s="186">
        <v>12.5</v>
      </c>
      <c r="J139" s="25">
        <v>8</v>
      </c>
      <c r="K139" s="4" t="s">
        <v>363</v>
      </c>
      <c r="L139" s="4">
        <v>4</v>
      </c>
      <c r="M139" s="268">
        <v>6.8</v>
      </c>
      <c r="N139" s="277">
        <v>19.4</v>
      </c>
      <c r="O139" s="28" t="s">
        <v>45</v>
      </c>
      <c r="P139" s="284">
        <v>0.2</v>
      </c>
      <c r="Q139" s="317"/>
      <c r="R139" s="3"/>
      <c r="S139" s="1">
        <v>1005</v>
      </c>
      <c r="T139" s="26" t="s">
        <v>100</v>
      </c>
      <c r="U139" s="107" t="s">
        <v>358</v>
      </c>
      <c r="V139" s="23"/>
      <c r="X139" s="84">
        <v>15.1</v>
      </c>
      <c r="Y139" s="84">
        <v>6</v>
      </c>
      <c r="AH139" s="152">
        <f t="shared" si="18"/>
        <v>17.154310910261028</v>
      </c>
      <c r="AI139" s="152">
        <f t="shared" si="19"/>
        <v>16.39688756623579</v>
      </c>
      <c r="AJ139" s="152">
        <f t="shared" si="20"/>
        <v>15.83758756623579</v>
      </c>
      <c r="AK139" s="152">
        <f t="shared" si="21"/>
        <v>13.864641327150164</v>
      </c>
    </row>
    <row r="140" spans="1:37" ht="12" thickBot="1">
      <c r="A140" s="266">
        <v>41040</v>
      </c>
      <c r="B140" s="201">
        <v>9.4</v>
      </c>
      <c r="C140" s="185">
        <v>7.5</v>
      </c>
      <c r="D140" s="284">
        <v>13</v>
      </c>
      <c r="E140" s="56">
        <v>8.9</v>
      </c>
      <c r="F140" s="174">
        <f t="shared" si="16"/>
        <v>10.95</v>
      </c>
      <c r="G140" s="174">
        <f t="shared" si="15"/>
        <v>75.02901668012659</v>
      </c>
      <c r="H140" s="175">
        <f t="shared" si="17"/>
        <v>5.20447802727441</v>
      </c>
      <c r="I140" s="186">
        <v>7.5</v>
      </c>
      <c r="J140" s="25">
        <v>7</v>
      </c>
      <c r="K140" s="4" t="s">
        <v>46</v>
      </c>
      <c r="L140" s="4">
        <v>4</v>
      </c>
      <c r="M140" s="268">
        <v>7.2</v>
      </c>
      <c r="N140" s="277">
        <v>26.5</v>
      </c>
      <c r="O140" s="28" t="s">
        <v>335</v>
      </c>
      <c r="P140" s="284">
        <v>0</v>
      </c>
      <c r="Q140" s="317"/>
      <c r="R140" s="3"/>
      <c r="S140" s="1">
        <v>1019</v>
      </c>
      <c r="T140" s="26" t="s">
        <v>96</v>
      </c>
      <c r="U140" s="107" t="s">
        <v>359</v>
      </c>
      <c r="V140" s="23"/>
      <c r="X140" s="84">
        <v>15.8</v>
      </c>
      <c r="Y140" s="84">
        <v>6.2</v>
      </c>
      <c r="AH140" s="152">
        <f t="shared" si="18"/>
        <v>11.78859945679543</v>
      </c>
      <c r="AI140" s="152">
        <f t="shared" si="19"/>
        <v>10.362970252792357</v>
      </c>
      <c r="AJ140" s="152">
        <f t="shared" si="20"/>
        <v>8.844870252792356</v>
      </c>
      <c r="AK140" s="152">
        <f t="shared" si="21"/>
        <v>5.20447802727441</v>
      </c>
    </row>
    <row r="141" spans="1:37" ht="12" thickBot="1">
      <c r="A141" s="266">
        <v>41041</v>
      </c>
      <c r="B141" s="201">
        <v>11</v>
      </c>
      <c r="C141" s="230">
        <v>7.8</v>
      </c>
      <c r="D141" s="284">
        <v>15.5</v>
      </c>
      <c r="E141" s="366">
        <v>1.6</v>
      </c>
      <c r="F141" s="174">
        <f t="shared" si="16"/>
        <v>8.55</v>
      </c>
      <c r="G141" s="174">
        <f t="shared" si="15"/>
        <v>61.131761390810034</v>
      </c>
      <c r="H141" s="175">
        <f t="shared" si="17"/>
        <v>3.8081109254876613</v>
      </c>
      <c r="I141" s="186">
        <v>-0.6</v>
      </c>
      <c r="J141" s="25">
        <v>4</v>
      </c>
      <c r="K141" s="4" t="s">
        <v>121</v>
      </c>
      <c r="L141" s="4">
        <v>3</v>
      </c>
      <c r="M141" s="268">
        <v>2.1</v>
      </c>
      <c r="N141" s="277">
        <v>15.4</v>
      </c>
      <c r="O141" s="28" t="s">
        <v>335</v>
      </c>
      <c r="P141" s="284">
        <v>0</v>
      </c>
      <c r="Q141" s="317"/>
      <c r="R141" s="3"/>
      <c r="S141" s="1">
        <v>1039</v>
      </c>
      <c r="T141" s="26" t="s">
        <v>215</v>
      </c>
      <c r="U141" s="107" t="s">
        <v>485</v>
      </c>
      <c r="V141" s="23"/>
      <c r="X141" s="84">
        <v>16</v>
      </c>
      <c r="Y141" s="84">
        <v>6.8</v>
      </c>
      <c r="AH141" s="152">
        <f t="shared" si="18"/>
        <v>13.120234466007751</v>
      </c>
      <c r="AI141" s="152">
        <f t="shared" si="19"/>
        <v>10.57743042767468</v>
      </c>
      <c r="AJ141" s="152">
        <f t="shared" si="20"/>
        <v>8.020630427674678</v>
      </c>
      <c r="AK141" s="152">
        <f t="shared" si="21"/>
        <v>3.8081109254876613</v>
      </c>
    </row>
    <row r="142" spans="1:37" ht="12" thickBot="1">
      <c r="A142" s="266">
        <v>41042</v>
      </c>
      <c r="B142" s="201">
        <v>12</v>
      </c>
      <c r="C142" s="185">
        <v>9.4</v>
      </c>
      <c r="D142" s="284">
        <v>16.9</v>
      </c>
      <c r="E142" s="366">
        <v>1.1</v>
      </c>
      <c r="F142" s="174">
        <f t="shared" si="16"/>
        <v>9</v>
      </c>
      <c r="G142" s="174">
        <f t="shared" si="15"/>
        <v>69.27596355283305</v>
      </c>
      <c r="H142" s="175">
        <f t="shared" si="17"/>
        <v>6.553424575072612</v>
      </c>
      <c r="I142" s="186">
        <v>-0.5</v>
      </c>
      <c r="J142" s="25">
        <v>3</v>
      </c>
      <c r="K142" s="4" t="s">
        <v>293</v>
      </c>
      <c r="L142" s="4">
        <v>4</v>
      </c>
      <c r="M142" s="268">
        <v>5.3</v>
      </c>
      <c r="N142" s="277">
        <v>22.5</v>
      </c>
      <c r="O142" s="28" t="s">
        <v>364</v>
      </c>
      <c r="P142" s="284">
        <v>1.2</v>
      </c>
      <c r="Q142" s="317"/>
      <c r="R142" s="3"/>
      <c r="S142" s="1">
        <v>1031</v>
      </c>
      <c r="T142" s="26" t="s">
        <v>166</v>
      </c>
      <c r="U142" s="107" t="s">
        <v>486</v>
      </c>
      <c r="V142" s="23"/>
      <c r="X142" s="84">
        <v>16</v>
      </c>
      <c r="Y142" s="84">
        <v>6.9</v>
      </c>
      <c r="AH142" s="152">
        <f t="shared" si="18"/>
        <v>14.01813696808305</v>
      </c>
      <c r="AI142" s="152">
        <f t="shared" si="19"/>
        <v>11.78859945679543</v>
      </c>
      <c r="AJ142" s="152">
        <f t="shared" si="20"/>
        <v>9.71119945679543</v>
      </c>
      <c r="AK142" s="152">
        <f t="shared" si="21"/>
        <v>6.553424575072612</v>
      </c>
    </row>
    <row r="143" spans="1:37" ht="12" thickBot="1">
      <c r="A143" s="266">
        <v>41043</v>
      </c>
      <c r="B143" s="201">
        <v>11.5</v>
      </c>
      <c r="C143" s="230">
        <v>9.8</v>
      </c>
      <c r="D143" s="284">
        <v>15.8</v>
      </c>
      <c r="E143" s="56">
        <v>7</v>
      </c>
      <c r="F143" s="174">
        <f t="shared" si="16"/>
        <v>11.4</v>
      </c>
      <c r="G143" s="174">
        <f t="shared" si="15"/>
        <v>79.27307319339143</v>
      </c>
      <c r="H143" s="175">
        <f t="shared" si="17"/>
        <v>8.039626920898131</v>
      </c>
      <c r="I143" s="186">
        <v>6.5</v>
      </c>
      <c r="J143" s="25">
        <v>6</v>
      </c>
      <c r="K143" s="4" t="s">
        <v>45</v>
      </c>
      <c r="L143" s="4">
        <v>4</v>
      </c>
      <c r="M143" s="268">
        <v>5.3</v>
      </c>
      <c r="N143" s="277">
        <v>20.2</v>
      </c>
      <c r="O143" s="28" t="s">
        <v>45</v>
      </c>
      <c r="P143" s="404">
        <v>3.4</v>
      </c>
      <c r="Q143" s="317"/>
      <c r="R143" s="3"/>
      <c r="S143" s="1">
        <v>1014</v>
      </c>
      <c r="T143" s="26" t="s">
        <v>108</v>
      </c>
      <c r="U143" s="107" t="s">
        <v>253</v>
      </c>
      <c r="V143" s="23"/>
      <c r="X143" s="84">
        <v>15.8</v>
      </c>
      <c r="Y143" s="84">
        <v>6.9</v>
      </c>
      <c r="AH143" s="152">
        <f t="shared" si="18"/>
        <v>13.56265263970658</v>
      </c>
      <c r="AI143" s="152">
        <f t="shared" si="19"/>
        <v>12.109831554040031</v>
      </c>
      <c r="AJ143" s="152">
        <f t="shared" si="20"/>
        <v>10.751531554040032</v>
      </c>
      <c r="AK143" s="152">
        <f t="shared" si="21"/>
        <v>8.039626920898131</v>
      </c>
    </row>
    <row r="144" spans="1:37" ht="12" thickBot="1">
      <c r="A144" s="266">
        <v>41044</v>
      </c>
      <c r="B144" s="201">
        <v>8.1</v>
      </c>
      <c r="C144" s="185">
        <v>6.6</v>
      </c>
      <c r="D144" s="284">
        <v>11.2</v>
      </c>
      <c r="E144" s="366">
        <v>3.4</v>
      </c>
      <c r="F144" s="174">
        <f t="shared" si="16"/>
        <v>7.3</v>
      </c>
      <c r="G144" s="174">
        <f t="shared" si="15"/>
        <v>79.14104699521123</v>
      </c>
      <c r="H144" s="175">
        <f t="shared" si="17"/>
        <v>4.708456356242456</v>
      </c>
      <c r="I144" s="186">
        <v>2.1</v>
      </c>
      <c r="J144" s="25">
        <v>4</v>
      </c>
      <c r="K144" s="4" t="s">
        <v>121</v>
      </c>
      <c r="L144" s="359" t="s">
        <v>396</v>
      </c>
      <c r="M144" s="268">
        <v>2</v>
      </c>
      <c r="N144" s="277">
        <v>17.8</v>
      </c>
      <c r="O144" s="28" t="s">
        <v>46</v>
      </c>
      <c r="P144" s="403">
        <v>4</v>
      </c>
      <c r="Q144" s="317"/>
      <c r="R144" s="3"/>
      <c r="S144" s="1">
        <v>1014</v>
      </c>
      <c r="T144" s="26" t="s">
        <v>399</v>
      </c>
      <c r="U144" s="107" t="s">
        <v>356</v>
      </c>
      <c r="V144" s="23"/>
      <c r="X144" s="84">
        <v>15.5</v>
      </c>
      <c r="Y144" s="84">
        <v>6.6</v>
      </c>
      <c r="AH144" s="152">
        <f t="shared" si="18"/>
        <v>10.795791854163713</v>
      </c>
      <c r="AI144" s="152">
        <f t="shared" si="19"/>
        <v>9.742402704808889</v>
      </c>
      <c r="AJ144" s="152">
        <f t="shared" si="20"/>
        <v>8.54390270480889</v>
      </c>
      <c r="AK144" s="152">
        <f t="shared" si="21"/>
        <v>4.708456356242456</v>
      </c>
    </row>
    <row r="145" spans="1:37" ht="12" thickBot="1">
      <c r="A145" s="266">
        <v>41045</v>
      </c>
      <c r="B145" s="201">
        <v>8.5</v>
      </c>
      <c r="C145" s="230">
        <v>6.7</v>
      </c>
      <c r="D145" s="284">
        <v>13.1</v>
      </c>
      <c r="E145" s="366">
        <v>0.9</v>
      </c>
      <c r="F145" s="174">
        <f t="shared" si="16"/>
        <v>7</v>
      </c>
      <c r="G145" s="174">
        <f t="shared" si="15"/>
        <v>75.46570538885166</v>
      </c>
      <c r="H145" s="175">
        <f t="shared" si="17"/>
        <v>4.41732447720347</v>
      </c>
      <c r="I145" s="186">
        <v>-1</v>
      </c>
      <c r="J145" s="25">
        <v>4</v>
      </c>
      <c r="K145" s="4" t="s">
        <v>46</v>
      </c>
      <c r="L145" s="4">
        <v>3</v>
      </c>
      <c r="M145" s="268">
        <v>2.2</v>
      </c>
      <c r="N145" s="277">
        <v>14.6</v>
      </c>
      <c r="O145" s="28" t="s">
        <v>293</v>
      </c>
      <c r="P145" s="284">
        <v>0.3</v>
      </c>
      <c r="Q145" s="317"/>
      <c r="R145" s="3"/>
      <c r="S145" s="1">
        <v>1026</v>
      </c>
      <c r="T145" s="26" t="s">
        <v>300</v>
      </c>
      <c r="U145" s="107" t="s">
        <v>357</v>
      </c>
      <c r="V145" s="23"/>
      <c r="X145" s="84">
        <v>15.5</v>
      </c>
      <c r="Y145" s="84">
        <v>6.6</v>
      </c>
      <c r="AH145" s="152">
        <f t="shared" si="18"/>
        <v>11.093113863278093</v>
      </c>
      <c r="AI145" s="152">
        <f t="shared" si="19"/>
        <v>9.809696626511307</v>
      </c>
      <c r="AJ145" s="152">
        <f t="shared" si="20"/>
        <v>8.371496626511307</v>
      </c>
      <c r="AK145" s="152">
        <f t="shared" si="21"/>
        <v>4.41732447720347</v>
      </c>
    </row>
    <row r="146" spans="1:37" ht="12" thickBot="1">
      <c r="A146" s="266">
        <v>41046</v>
      </c>
      <c r="B146" s="201">
        <v>8.2</v>
      </c>
      <c r="C146" s="185">
        <v>7.4</v>
      </c>
      <c r="D146" s="284">
        <v>15.2</v>
      </c>
      <c r="E146" s="366">
        <v>2.5</v>
      </c>
      <c r="F146" s="174">
        <f t="shared" si="16"/>
        <v>8.85</v>
      </c>
      <c r="G146" s="174">
        <f t="shared" si="15"/>
        <v>88.80977818186153</v>
      </c>
      <c r="H146" s="175">
        <f t="shared" si="17"/>
        <v>6.466410172182579</v>
      </c>
      <c r="I146" s="186">
        <v>0.6</v>
      </c>
      <c r="J146" s="25">
        <v>8</v>
      </c>
      <c r="K146" s="4" t="s">
        <v>136</v>
      </c>
      <c r="L146" s="4">
        <v>0</v>
      </c>
      <c r="M146" s="268">
        <v>2.6</v>
      </c>
      <c r="N146" s="277">
        <v>15.4</v>
      </c>
      <c r="O146" s="28" t="s">
        <v>456</v>
      </c>
      <c r="P146" s="284">
        <v>0.3</v>
      </c>
      <c r="Q146" s="317"/>
      <c r="R146" s="3"/>
      <c r="S146" s="1">
        <v>1019</v>
      </c>
      <c r="T146" s="26" t="s">
        <v>16</v>
      </c>
      <c r="U146" s="107" t="s">
        <v>358</v>
      </c>
      <c r="V146" s="23"/>
      <c r="X146" s="84">
        <v>15.5</v>
      </c>
      <c r="Y146" s="84">
        <v>6.7</v>
      </c>
      <c r="AH146" s="152">
        <f t="shared" si="18"/>
        <v>10.869456390833992</v>
      </c>
      <c r="AI146" s="152">
        <f t="shared" si="19"/>
        <v>10.29234011027384</v>
      </c>
      <c r="AJ146" s="152">
        <f t="shared" si="20"/>
        <v>9.65314011027384</v>
      </c>
      <c r="AK146" s="152">
        <f t="shared" si="21"/>
        <v>6.466410172182579</v>
      </c>
    </row>
    <row r="147" spans="1:37" ht="12" thickBot="1">
      <c r="A147" s="266">
        <v>41047</v>
      </c>
      <c r="B147" s="201">
        <v>11.7</v>
      </c>
      <c r="C147" s="230">
        <v>9.6</v>
      </c>
      <c r="D147" s="284">
        <v>14.8</v>
      </c>
      <c r="E147" s="56">
        <v>7.4</v>
      </c>
      <c r="F147" s="174">
        <f t="shared" si="16"/>
        <v>11.100000000000001</v>
      </c>
      <c r="G147" s="174">
        <f t="shared" si="15"/>
        <v>74.7301953122706</v>
      </c>
      <c r="H147" s="175">
        <f t="shared" si="17"/>
        <v>7.368763987073741</v>
      </c>
      <c r="I147" s="186">
        <v>7.1</v>
      </c>
      <c r="J147" s="25">
        <v>5</v>
      </c>
      <c r="K147" s="4" t="s">
        <v>455</v>
      </c>
      <c r="L147" s="359" t="s">
        <v>396</v>
      </c>
      <c r="M147" s="268">
        <v>1.1</v>
      </c>
      <c r="N147" s="277">
        <v>14.6</v>
      </c>
      <c r="O147" s="28" t="s">
        <v>455</v>
      </c>
      <c r="P147" s="284">
        <v>1.8</v>
      </c>
      <c r="Q147" s="317"/>
      <c r="R147" s="3"/>
      <c r="S147" s="1">
        <v>1007</v>
      </c>
      <c r="T147" s="26" t="s">
        <v>442</v>
      </c>
      <c r="U147" s="107" t="s">
        <v>359</v>
      </c>
      <c r="V147" s="23"/>
      <c r="X147" s="84">
        <v>15.6</v>
      </c>
      <c r="Y147" s="84">
        <v>6.9</v>
      </c>
      <c r="AH147" s="152">
        <f t="shared" si="18"/>
        <v>13.743260220579202</v>
      </c>
      <c r="AI147" s="152">
        <f t="shared" si="19"/>
        <v>11.948265205112428</v>
      </c>
      <c r="AJ147" s="152">
        <f t="shared" si="20"/>
        <v>10.270365205112428</v>
      </c>
      <c r="AK147" s="152">
        <f t="shared" si="21"/>
        <v>7.368763987073741</v>
      </c>
    </row>
    <row r="148" spans="1:37" ht="12" thickBot="1">
      <c r="A148" s="266">
        <v>41048</v>
      </c>
      <c r="B148" s="201">
        <v>8.1</v>
      </c>
      <c r="C148" s="185">
        <v>7.6</v>
      </c>
      <c r="D148" s="365">
        <v>9.4</v>
      </c>
      <c r="E148" s="56">
        <v>8.1</v>
      </c>
      <c r="F148" s="174">
        <f t="shared" si="16"/>
        <v>8.75</v>
      </c>
      <c r="G148" s="174">
        <f t="shared" si="15"/>
        <v>92.94850576518463</v>
      </c>
      <c r="H148" s="175">
        <f t="shared" si="17"/>
        <v>7.029772932729925</v>
      </c>
      <c r="I148" s="186">
        <v>7.9</v>
      </c>
      <c r="J148" s="25">
        <v>8</v>
      </c>
      <c r="K148" s="4" t="s">
        <v>339</v>
      </c>
      <c r="L148" s="4">
        <v>3</v>
      </c>
      <c r="M148" s="268">
        <v>0.2</v>
      </c>
      <c r="N148" s="277">
        <v>10.3</v>
      </c>
      <c r="O148" s="28" t="s">
        <v>455</v>
      </c>
      <c r="P148" s="284">
        <v>0</v>
      </c>
      <c r="Q148" s="317"/>
      <c r="R148" s="3"/>
      <c r="S148" s="1">
        <v>1011</v>
      </c>
      <c r="T148" s="27" t="s">
        <v>178</v>
      </c>
      <c r="U148" s="107" t="s">
        <v>485</v>
      </c>
      <c r="V148" s="23"/>
      <c r="X148" s="84">
        <v>15.7</v>
      </c>
      <c r="Y148" s="84">
        <v>6.6</v>
      </c>
      <c r="AH148" s="152">
        <f t="shared" si="18"/>
        <v>10.795791854163713</v>
      </c>
      <c r="AI148" s="152">
        <f t="shared" si="19"/>
        <v>10.434027213964692</v>
      </c>
      <c r="AJ148" s="152">
        <f t="shared" si="20"/>
        <v>10.034527213964692</v>
      </c>
      <c r="AK148" s="152">
        <f t="shared" si="21"/>
        <v>7.029772932729925</v>
      </c>
    </row>
    <row r="149" spans="1:37" ht="12" thickBot="1">
      <c r="A149" s="266">
        <v>41049</v>
      </c>
      <c r="B149" s="201">
        <v>9.4</v>
      </c>
      <c r="C149" s="230">
        <v>8.1</v>
      </c>
      <c r="D149" s="284">
        <v>12.2</v>
      </c>
      <c r="E149" s="56">
        <v>6.5</v>
      </c>
      <c r="F149" s="174">
        <f t="shared" si="16"/>
        <v>9.35</v>
      </c>
      <c r="G149" s="174">
        <f t="shared" si="15"/>
        <v>82.76718443037207</v>
      </c>
      <c r="H149" s="175">
        <f t="shared" si="17"/>
        <v>6.6218801911142515</v>
      </c>
      <c r="I149" s="186">
        <v>6.8</v>
      </c>
      <c r="J149" s="25">
        <v>8</v>
      </c>
      <c r="K149" s="4" t="s">
        <v>455</v>
      </c>
      <c r="L149" s="4">
        <v>3</v>
      </c>
      <c r="M149" s="268">
        <v>0.1</v>
      </c>
      <c r="N149" s="277">
        <v>8.7</v>
      </c>
      <c r="O149" s="28" t="s">
        <v>121</v>
      </c>
      <c r="P149" s="284">
        <v>0</v>
      </c>
      <c r="Q149" s="317"/>
      <c r="R149" s="3"/>
      <c r="S149" s="1">
        <v>1013</v>
      </c>
      <c r="T149" s="26" t="s">
        <v>294</v>
      </c>
      <c r="U149" s="107" t="s">
        <v>486</v>
      </c>
      <c r="V149" s="23"/>
      <c r="X149" s="84">
        <v>15.8</v>
      </c>
      <c r="Y149" s="84">
        <v>7.1</v>
      </c>
      <c r="AH149" s="152">
        <f t="shared" si="18"/>
        <v>11.78859945679543</v>
      </c>
      <c r="AI149" s="152">
        <f t="shared" si="19"/>
        <v>10.795791854163713</v>
      </c>
      <c r="AJ149" s="152">
        <f t="shared" si="20"/>
        <v>9.757091854163713</v>
      </c>
      <c r="AK149" s="152">
        <f t="shared" si="21"/>
        <v>6.6218801911142515</v>
      </c>
    </row>
    <row r="150" spans="1:37" ht="12" thickBot="1">
      <c r="A150" s="266">
        <v>41050</v>
      </c>
      <c r="B150" s="201">
        <v>9</v>
      </c>
      <c r="C150" s="185">
        <v>8</v>
      </c>
      <c r="D150" s="284">
        <v>19.2</v>
      </c>
      <c r="E150" s="56">
        <v>8.1</v>
      </c>
      <c r="F150" s="174">
        <f t="shared" si="16"/>
        <v>13.649999999999999</v>
      </c>
      <c r="G150" s="174">
        <f t="shared" si="15"/>
        <v>86.48069505794702</v>
      </c>
      <c r="H150" s="175">
        <f t="shared" si="17"/>
        <v>6.867844770850752</v>
      </c>
      <c r="I150" s="186">
        <v>8.4</v>
      </c>
      <c r="J150" s="25">
        <v>8</v>
      </c>
      <c r="K150" s="4" t="s">
        <v>454</v>
      </c>
      <c r="L150" s="359" t="s">
        <v>428</v>
      </c>
      <c r="M150" s="268">
        <v>0.1</v>
      </c>
      <c r="N150" s="277">
        <v>11.1</v>
      </c>
      <c r="O150" s="28" t="s">
        <v>95</v>
      </c>
      <c r="P150" s="284">
        <v>0</v>
      </c>
      <c r="Q150" s="317"/>
      <c r="R150" s="3"/>
      <c r="S150" s="1">
        <v>1012</v>
      </c>
      <c r="T150" s="26" t="s">
        <v>7</v>
      </c>
      <c r="U150" s="107" t="s">
        <v>253</v>
      </c>
      <c r="V150" s="23"/>
      <c r="X150" s="84">
        <v>16.1</v>
      </c>
      <c r="Y150" s="84">
        <v>7.1</v>
      </c>
      <c r="AH150" s="152">
        <f t="shared" si="18"/>
        <v>11.474893337456098</v>
      </c>
      <c r="AI150" s="152">
        <f t="shared" si="19"/>
        <v>10.722567515390086</v>
      </c>
      <c r="AJ150" s="152">
        <f t="shared" si="20"/>
        <v>9.923567515390086</v>
      </c>
      <c r="AK150" s="152">
        <f t="shared" si="21"/>
        <v>6.867844770850752</v>
      </c>
    </row>
    <row r="151" spans="1:37" ht="12" thickBot="1">
      <c r="A151" s="266">
        <v>41051</v>
      </c>
      <c r="B151" s="201">
        <v>18.1</v>
      </c>
      <c r="C151" s="230">
        <v>15.5</v>
      </c>
      <c r="D151" s="367">
        <v>25.6</v>
      </c>
      <c r="E151" s="56">
        <v>7</v>
      </c>
      <c r="F151" s="174">
        <f t="shared" si="16"/>
        <v>16.3</v>
      </c>
      <c r="G151" s="174">
        <f t="shared" si="15"/>
        <v>74.77758761909534</v>
      </c>
      <c r="H151" s="175">
        <f t="shared" si="17"/>
        <v>13.556544165892507</v>
      </c>
      <c r="I151" s="186">
        <v>5.1</v>
      </c>
      <c r="J151" s="25">
        <v>0</v>
      </c>
      <c r="K151" s="4" t="s">
        <v>335</v>
      </c>
      <c r="L151" s="4">
        <v>2</v>
      </c>
      <c r="M151" s="268">
        <v>1.1</v>
      </c>
      <c r="N151" s="277">
        <v>13.5</v>
      </c>
      <c r="O151" s="28" t="s">
        <v>293</v>
      </c>
      <c r="P151" s="284">
        <v>0</v>
      </c>
      <c r="Q151" s="317"/>
      <c r="R151" s="3"/>
      <c r="S151" s="1">
        <v>1016</v>
      </c>
      <c r="T151" s="26" t="s">
        <v>233</v>
      </c>
      <c r="U151" s="107" t="s">
        <v>356</v>
      </c>
      <c r="V151" s="23"/>
      <c r="X151" s="84">
        <v>16.6</v>
      </c>
      <c r="Y151" s="84">
        <v>7.4</v>
      </c>
      <c r="AH151" s="152">
        <f t="shared" si="18"/>
        <v>20.75938576154699</v>
      </c>
      <c r="AI151" s="152">
        <f t="shared" si="19"/>
        <v>17.600767877026804</v>
      </c>
      <c r="AJ151" s="152">
        <f t="shared" si="20"/>
        <v>15.523367877026804</v>
      </c>
      <c r="AK151" s="152">
        <f t="shared" si="21"/>
        <v>13.556544165892507</v>
      </c>
    </row>
    <row r="152" spans="1:37" ht="12" thickBot="1">
      <c r="A152" s="266">
        <v>41052</v>
      </c>
      <c r="B152" s="201">
        <v>18.9</v>
      </c>
      <c r="C152" s="185">
        <v>16.1</v>
      </c>
      <c r="D152" s="367">
        <v>25.9</v>
      </c>
      <c r="E152" s="56">
        <v>8.3</v>
      </c>
      <c r="F152" s="174">
        <f t="shared" si="16"/>
        <v>17.1</v>
      </c>
      <c r="G152" s="174">
        <f t="shared" si="15"/>
        <v>73.54602169301442</v>
      </c>
      <c r="H152" s="175">
        <f t="shared" si="17"/>
        <v>14.072164962378114</v>
      </c>
      <c r="I152" s="186">
        <v>7.2</v>
      </c>
      <c r="J152" s="25">
        <v>0</v>
      </c>
      <c r="K152" s="4" t="s">
        <v>95</v>
      </c>
      <c r="L152" s="4">
        <v>2</v>
      </c>
      <c r="M152" s="268">
        <v>0.2</v>
      </c>
      <c r="N152" s="277">
        <v>11.1</v>
      </c>
      <c r="O152" s="28" t="s">
        <v>456</v>
      </c>
      <c r="P152" s="284">
        <v>0</v>
      </c>
      <c r="Q152" s="317"/>
      <c r="R152" s="3"/>
      <c r="S152" s="1">
        <v>1024</v>
      </c>
      <c r="T152" s="26" t="s">
        <v>373</v>
      </c>
      <c r="U152" s="107" t="s">
        <v>357</v>
      </c>
      <c r="V152" s="23"/>
      <c r="X152" s="84">
        <v>16.9</v>
      </c>
      <c r="Y152" s="84">
        <v>7.7</v>
      </c>
      <c r="AH152" s="152">
        <f t="shared" si="18"/>
        <v>21.826293678927744</v>
      </c>
      <c r="AI152" s="152">
        <f t="shared" si="19"/>
        <v>18.289570683885234</v>
      </c>
      <c r="AJ152" s="152">
        <f t="shared" si="20"/>
        <v>16.052370683885236</v>
      </c>
      <c r="AK152" s="152">
        <f t="shared" si="21"/>
        <v>14.072164962378114</v>
      </c>
    </row>
    <row r="153" spans="1:37" ht="12" thickBot="1">
      <c r="A153" s="266">
        <v>41053</v>
      </c>
      <c r="B153" s="201">
        <v>16.8</v>
      </c>
      <c r="C153" s="230">
        <v>15.8</v>
      </c>
      <c r="D153" s="367">
        <v>26</v>
      </c>
      <c r="E153" s="56">
        <v>12.7</v>
      </c>
      <c r="F153" s="174">
        <f t="shared" si="16"/>
        <v>19.35</v>
      </c>
      <c r="G153" s="174">
        <f t="shared" si="15"/>
        <v>89.64755472868387</v>
      </c>
      <c r="H153" s="175">
        <f t="shared" si="17"/>
        <v>15.089992357760059</v>
      </c>
      <c r="I153" s="186">
        <v>11.9</v>
      </c>
      <c r="J153" s="25">
        <v>6</v>
      </c>
      <c r="K153" s="4" t="s">
        <v>454</v>
      </c>
      <c r="L153" s="4">
        <v>1</v>
      </c>
      <c r="M153" s="268">
        <v>0.7</v>
      </c>
      <c r="N153" s="277">
        <v>11.9</v>
      </c>
      <c r="O153" s="28" t="s">
        <v>121</v>
      </c>
      <c r="P153" s="284">
        <v>0</v>
      </c>
      <c r="Q153" s="317"/>
      <c r="R153" s="3"/>
      <c r="S153" s="1">
        <v>1028</v>
      </c>
      <c r="T153" s="26" t="s">
        <v>472</v>
      </c>
      <c r="U153" s="107" t="s">
        <v>358</v>
      </c>
      <c r="V153" s="23"/>
      <c r="X153" s="84">
        <v>17.1</v>
      </c>
      <c r="Y153" s="84">
        <v>8.1</v>
      </c>
      <c r="AH153" s="152">
        <f t="shared" si="18"/>
        <v>19.122963978070903</v>
      </c>
      <c r="AI153" s="152">
        <f t="shared" si="19"/>
        <v>17.942269597987615</v>
      </c>
      <c r="AJ153" s="152">
        <f t="shared" si="20"/>
        <v>17.143269597987615</v>
      </c>
      <c r="AK153" s="152">
        <f t="shared" si="21"/>
        <v>15.089992357760059</v>
      </c>
    </row>
    <row r="154" spans="1:37" ht="12" thickBot="1">
      <c r="A154" s="266">
        <v>41054</v>
      </c>
      <c r="B154" s="201">
        <v>18.6</v>
      </c>
      <c r="C154" s="49">
        <v>16</v>
      </c>
      <c r="D154" s="284">
        <v>24.3</v>
      </c>
      <c r="E154" s="56">
        <v>13.8</v>
      </c>
      <c r="F154" s="174">
        <f t="shared" si="16"/>
        <v>19.05</v>
      </c>
      <c r="G154" s="174">
        <f t="shared" si="15"/>
        <v>75.14110087471565</v>
      </c>
      <c r="H154" s="175">
        <f t="shared" si="17"/>
        <v>14.113785848198573</v>
      </c>
      <c r="I154" s="233">
        <v>12.6</v>
      </c>
      <c r="J154" s="25">
        <v>0</v>
      </c>
      <c r="K154" s="4" t="s">
        <v>95</v>
      </c>
      <c r="L154" s="4">
        <v>4</v>
      </c>
      <c r="M154" s="268">
        <v>3.6</v>
      </c>
      <c r="N154" s="277">
        <v>23.3</v>
      </c>
      <c r="O154" s="28" t="s">
        <v>456</v>
      </c>
      <c r="P154" s="284">
        <v>0</v>
      </c>
      <c r="Q154" s="317"/>
      <c r="R154" s="3"/>
      <c r="S154" s="1">
        <v>1027</v>
      </c>
      <c r="T154" s="26" t="s">
        <v>440</v>
      </c>
      <c r="U154" s="107" t="s">
        <v>359</v>
      </c>
      <c r="V154" s="23"/>
      <c r="X154" s="84">
        <v>16.8</v>
      </c>
      <c r="Y154" s="84">
        <v>8</v>
      </c>
      <c r="AH154" s="152">
        <f t="shared" si="18"/>
        <v>21.420705789271647</v>
      </c>
      <c r="AI154" s="152">
        <f t="shared" si="19"/>
        <v>18.173154145192665</v>
      </c>
      <c r="AJ154" s="152">
        <f t="shared" si="20"/>
        <v>16.095754145192664</v>
      </c>
      <c r="AK154" s="152">
        <f t="shared" si="21"/>
        <v>14.113785848198573</v>
      </c>
    </row>
    <row r="155" spans="1:37" ht="12" thickBot="1">
      <c r="A155" s="266">
        <v>41055</v>
      </c>
      <c r="B155" s="201">
        <v>17.8</v>
      </c>
      <c r="C155" s="49">
        <v>15</v>
      </c>
      <c r="D155" s="284">
        <v>23.5</v>
      </c>
      <c r="E155" s="56">
        <v>11.4</v>
      </c>
      <c r="F155" s="174">
        <f t="shared" si="16"/>
        <v>17.45</v>
      </c>
      <c r="G155" s="174">
        <f t="shared" si="15"/>
        <v>72.68610852000322</v>
      </c>
      <c r="H155" s="175">
        <f t="shared" si="17"/>
        <v>12.833183946462668</v>
      </c>
      <c r="I155" s="234">
        <v>10.6</v>
      </c>
      <c r="J155" s="25">
        <v>0</v>
      </c>
      <c r="K155" s="4" t="s">
        <v>95</v>
      </c>
      <c r="L155" s="4">
        <v>5</v>
      </c>
      <c r="M155" s="268">
        <v>4.4</v>
      </c>
      <c r="N155" s="277">
        <v>25.7</v>
      </c>
      <c r="O155" s="28" t="s">
        <v>95</v>
      </c>
      <c r="P155" s="284">
        <v>0</v>
      </c>
      <c r="Q155" s="317"/>
      <c r="R155" s="3"/>
      <c r="S155" s="1">
        <v>1023</v>
      </c>
      <c r="T155" s="26" t="s">
        <v>101</v>
      </c>
      <c r="U155" s="107" t="s">
        <v>485</v>
      </c>
      <c r="V155" s="23"/>
      <c r="X155" s="84">
        <v>16.8</v>
      </c>
      <c r="Y155" s="84">
        <v>7.8</v>
      </c>
      <c r="AH155" s="152">
        <f t="shared" si="18"/>
        <v>20.371240520305903</v>
      </c>
      <c r="AI155" s="152">
        <f t="shared" si="19"/>
        <v>17.04426199146042</v>
      </c>
      <c r="AJ155" s="152">
        <f t="shared" si="20"/>
        <v>14.807061991460419</v>
      </c>
      <c r="AK155" s="152">
        <f t="shared" si="21"/>
        <v>12.833183946462668</v>
      </c>
    </row>
    <row r="156" spans="1:37" ht="12" thickBot="1">
      <c r="A156" s="266">
        <v>41056</v>
      </c>
      <c r="B156" s="201">
        <v>17.9</v>
      </c>
      <c r="C156" s="49">
        <v>15.2</v>
      </c>
      <c r="D156" s="367">
        <v>25.1</v>
      </c>
      <c r="E156" s="56">
        <v>9.6</v>
      </c>
      <c r="F156" s="174">
        <f t="shared" si="16"/>
        <v>17.35</v>
      </c>
      <c r="G156" s="174">
        <f t="shared" si="15"/>
        <v>73.69633961878854</v>
      </c>
      <c r="H156" s="175">
        <f t="shared" si="17"/>
        <v>13.14043002123187</v>
      </c>
      <c r="I156" s="233">
        <v>8.3</v>
      </c>
      <c r="J156" s="25">
        <v>0</v>
      </c>
      <c r="K156" s="4" t="s">
        <v>455</v>
      </c>
      <c r="L156" s="4">
        <v>3</v>
      </c>
      <c r="M156" s="268">
        <v>3.3</v>
      </c>
      <c r="N156" s="277">
        <v>19.4</v>
      </c>
      <c r="O156" s="28" t="s">
        <v>95</v>
      </c>
      <c r="P156" s="284">
        <v>0</v>
      </c>
      <c r="Q156" s="317"/>
      <c r="R156" s="3"/>
      <c r="S156" s="1">
        <v>1021</v>
      </c>
      <c r="T156" s="26" t="s">
        <v>3</v>
      </c>
      <c r="U156" s="107" t="s">
        <v>486</v>
      </c>
      <c r="V156" s="23"/>
      <c r="X156" s="84">
        <v>16.9</v>
      </c>
      <c r="Y156" s="84">
        <v>8</v>
      </c>
      <c r="AH156" s="152">
        <f t="shared" si="18"/>
        <v>20.49990953559285</v>
      </c>
      <c r="AI156" s="152">
        <f t="shared" si="19"/>
        <v>17.264982952894922</v>
      </c>
      <c r="AJ156" s="152">
        <f t="shared" si="20"/>
        <v>15.107682952894923</v>
      </c>
      <c r="AK156" s="152">
        <f t="shared" si="21"/>
        <v>13.14043002123187</v>
      </c>
    </row>
    <row r="157" spans="1:37" ht="12" thickBot="1">
      <c r="A157" s="266">
        <v>41057</v>
      </c>
      <c r="B157" s="201">
        <v>19.5</v>
      </c>
      <c r="C157" s="49">
        <v>16.5</v>
      </c>
      <c r="D157" s="367">
        <v>25.9</v>
      </c>
      <c r="E157" s="56">
        <v>9.4</v>
      </c>
      <c r="F157" s="174">
        <f t="shared" si="16"/>
        <v>17.65</v>
      </c>
      <c r="G157" s="174">
        <f t="shared" si="15"/>
        <v>72.22625814892287</v>
      </c>
      <c r="H157" s="175">
        <f t="shared" si="17"/>
        <v>14.36972718556188</v>
      </c>
      <c r="I157" s="234">
        <v>8</v>
      </c>
      <c r="J157" s="25">
        <v>0</v>
      </c>
      <c r="K157" s="4" t="s">
        <v>456</v>
      </c>
      <c r="L157" s="4">
        <v>1</v>
      </c>
      <c r="M157" s="268">
        <v>0.6</v>
      </c>
      <c r="N157" s="277">
        <v>9.5</v>
      </c>
      <c r="O157" s="28" t="s">
        <v>420</v>
      </c>
      <c r="P157" s="284">
        <v>0</v>
      </c>
      <c r="Q157" s="317"/>
      <c r="R157" s="3"/>
      <c r="S157" s="1">
        <v>1019</v>
      </c>
      <c r="T157" s="26" t="s">
        <v>222</v>
      </c>
      <c r="U157" s="107" t="s">
        <v>253</v>
      </c>
      <c r="V157" s="23"/>
      <c r="X157" s="84">
        <v>17.1</v>
      </c>
      <c r="Y157" s="84">
        <v>8</v>
      </c>
      <c r="AH157" s="152">
        <f t="shared" si="18"/>
        <v>22.65769397353286</v>
      </c>
      <c r="AI157" s="152">
        <f t="shared" si="19"/>
        <v>18.76180453991678</v>
      </c>
      <c r="AJ157" s="152">
        <f t="shared" si="20"/>
        <v>16.364804539916783</v>
      </c>
      <c r="AK157" s="152">
        <f t="shared" si="21"/>
        <v>14.36972718556188</v>
      </c>
    </row>
    <row r="158" spans="1:37" ht="12" thickBot="1">
      <c r="A158" s="266">
        <v>41058</v>
      </c>
      <c r="B158" s="201">
        <v>16.7</v>
      </c>
      <c r="C158" s="49">
        <v>15</v>
      </c>
      <c r="D158" s="284">
        <v>22.9</v>
      </c>
      <c r="E158" s="56">
        <v>10.2</v>
      </c>
      <c r="F158" s="174">
        <f t="shared" si="16"/>
        <v>16.549999999999997</v>
      </c>
      <c r="G158" s="174">
        <f t="shared" si="15"/>
        <v>82.54941356746059</v>
      </c>
      <c r="H158" s="175">
        <f t="shared" si="17"/>
        <v>13.71664703195296</v>
      </c>
      <c r="I158" s="233">
        <v>8</v>
      </c>
      <c r="J158" s="25">
        <v>6</v>
      </c>
      <c r="K158" s="4" t="s">
        <v>456</v>
      </c>
      <c r="L158" s="4">
        <v>1</v>
      </c>
      <c r="M158" s="268">
        <v>0.6</v>
      </c>
      <c r="N158" s="277">
        <v>9.5</v>
      </c>
      <c r="O158" s="28" t="s">
        <v>293</v>
      </c>
      <c r="P158" s="284">
        <v>1.6</v>
      </c>
      <c r="Q158" s="317"/>
      <c r="R158" s="3"/>
      <c r="S158" s="1">
        <v>1019</v>
      </c>
      <c r="T158" s="26" t="s">
        <v>273</v>
      </c>
      <c r="U158" s="107" t="s">
        <v>356</v>
      </c>
      <c r="V158" s="23"/>
      <c r="X158" s="84">
        <v>17.2</v>
      </c>
      <c r="Y158" s="84">
        <v>8</v>
      </c>
      <c r="AH158" s="152">
        <f t="shared" si="18"/>
        <v>19.001906026433034</v>
      </c>
      <c r="AI158" s="152">
        <f t="shared" si="19"/>
        <v>17.04426199146042</v>
      </c>
      <c r="AJ158" s="152">
        <f t="shared" si="20"/>
        <v>15.68596199146042</v>
      </c>
      <c r="AK158" s="152">
        <f t="shared" si="21"/>
        <v>13.71664703195296</v>
      </c>
    </row>
    <row r="159" spans="1:37" ht="12" thickBot="1">
      <c r="A159" s="266">
        <v>41059</v>
      </c>
      <c r="B159" s="201">
        <v>17</v>
      </c>
      <c r="C159" s="49">
        <v>15.4</v>
      </c>
      <c r="D159" s="284">
        <v>23.9</v>
      </c>
      <c r="E159" s="56">
        <v>9.4</v>
      </c>
      <c r="F159" s="174">
        <f t="shared" si="16"/>
        <v>16.65</v>
      </c>
      <c r="G159" s="174">
        <f t="shared" si="15"/>
        <v>83.69761008571444</v>
      </c>
      <c r="H159" s="175">
        <f t="shared" si="17"/>
        <v>14.222738268963806</v>
      </c>
      <c r="I159" s="234">
        <v>8.2</v>
      </c>
      <c r="J159" s="373">
        <v>1</v>
      </c>
      <c r="K159" s="4" t="s">
        <v>293</v>
      </c>
      <c r="L159" s="4">
        <v>2</v>
      </c>
      <c r="M159" s="268">
        <v>1.1</v>
      </c>
      <c r="N159" s="277">
        <v>13.4</v>
      </c>
      <c r="O159" s="28" t="s">
        <v>293</v>
      </c>
      <c r="P159" s="284">
        <v>0.4</v>
      </c>
      <c r="Q159" s="317"/>
      <c r="R159" s="3"/>
      <c r="S159" s="1">
        <v>1018</v>
      </c>
      <c r="T159" s="26" t="s">
        <v>308</v>
      </c>
      <c r="U159" s="107" t="s">
        <v>357</v>
      </c>
      <c r="V159" s="23"/>
      <c r="X159" s="84">
        <v>17.5</v>
      </c>
      <c r="Y159" s="84">
        <v>8.3</v>
      </c>
      <c r="AH159" s="152">
        <f t="shared" si="18"/>
        <v>19.367110246872254</v>
      </c>
      <c r="AI159" s="152">
        <f t="shared" si="19"/>
        <v>17.48820841929759</v>
      </c>
      <c r="AJ159" s="152">
        <f t="shared" si="20"/>
        <v>16.209808419297588</v>
      </c>
      <c r="AK159" s="152">
        <f t="shared" si="21"/>
        <v>14.222738268963806</v>
      </c>
    </row>
    <row r="160" spans="1:37" ht="12" thickBot="1">
      <c r="A160" s="266">
        <v>41060</v>
      </c>
      <c r="B160" s="235">
        <v>14.6</v>
      </c>
      <c r="C160" s="129">
        <v>13.9</v>
      </c>
      <c r="D160" s="285">
        <v>15.8</v>
      </c>
      <c r="E160" s="133">
        <v>12.7</v>
      </c>
      <c r="F160" s="190">
        <f t="shared" si="16"/>
        <v>14.25</v>
      </c>
      <c r="G160" s="190">
        <f t="shared" si="15"/>
        <v>92.20038741598506</v>
      </c>
      <c r="H160" s="191">
        <f t="shared" si="17"/>
        <v>13.348904863243844</v>
      </c>
      <c r="I160" s="236">
        <v>11.6</v>
      </c>
      <c r="J160" s="237">
        <v>8</v>
      </c>
      <c r="K160" s="112" t="s">
        <v>293</v>
      </c>
      <c r="L160" s="112">
        <v>3</v>
      </c>
      <c r="M160" s="349">
        <v>3.7</v>
      </c>
      <c r="N160" s="283">
        <v>17.8</v>
      </c>
      <c r="O160" s="194" t="s">
        <v>364</v>
      </c>
      <c r="P160" s="285">
        <v>0.5</v>
      </c>
      <c r="Q160" s="246"/>
      <c r="R160" s="111"/>
      <c r="S160" s="112">
        <v>1018</v>
      </c>
      <c r="T160" s="119" t="s">
        <v>250</v>
      </c>
      <c r="U160" s="107" t="s">
        <v>358</v>
      </c>
      <c r="V160" s="113"/>
      <c r="X160" s="84">
        <v>17.7</v>
      </c>
      <c r="Y160" s="84">
        <v>8.1</v>
      </c>
      <c r="AH160" s="152">
        <f t="shared" si="18"/>
        <v>16.61023797035605</v>
      </c>
      <c r="AI160" s="152">
        <f t="shared" si="19"/>
        <v>15.87400375938533</v>
      </c>
      <c r="AJ160" s="152">
        <f t="shared" si="20"/>
        <v>15.314703759385331</v>
      </c>
      <c r="AK160" s="152">
        <f t="shared" si="21"/>
        <v>13.348904863243844</v>
      </c>
    </row>
    <row r="161" spans="1:37" s="171" customFormat="1" ht="12" thickBot="1">
      <c r="A161" s="266">
        <v>41061</v>
      </c>
      <c r="B161" s="195">
        <v>15.4</v>
      </c>
      <c r="C161" s="131">
        <v>14.6</v>
      </c>
      <c r="D161" s="286">
        <v>17.8</v>
      </c>
      <c r="E161" s="140">
        <v>13.1</v>
      </c>
      <c r="F161" s="167">
        <f t="shared" si="16"/>
        <v>15.45</v>
      </c>
      <c r="G161" s="167">
        <f t="shared" si="15"/>
        <v>91.32460905905376</v>
      </c>
      <c r="H161" s="168">
        <f t="shared" si="17"/>
        <v>13.993869726053816</v>
      </c>
      <c r="I161" s="238">
        <v>10.7</v>
      </c>
      <c r="J161" s="135">
        <v>8</v>
      </c>
      <c r="K161" s="128" t="s">
        <v>335</v>
      </c>
      <c r="L161" s="128">
        <v>1</v>
      </c>
      <c r="M161" s="352">
        <v>1.5</v>
      </c>
      <c r="N161" s="275">
        <v>13.4</v>
      </c>
      <c r="O161" s="229" t="s">
        <v>121</v>
      </c>
      <c r="P161" s="286">
        <v>0.6</v>
      </c>
      <c r="Q161" s="211"/>
      <c r="R161" s="105"/>
      <c r="S161" s="106">
        <v>1020</v>
      </c>
      <c r="T161" s="122" t="s">
        <v>471</v>
      </c>
      <c r="U161" s="107" t="s">
        <v>359</v>
      </c>
      <c r="V161" s="108"/>
      <c r="X161" s="109">
        <v>17.8</v>
      </c>
      <c r="Y161" s="109">
        <v>8.4</v>
      </c>
      <c r="AH161" s="171">
        <f t="shared" si="18"/>
        <v>17.48820841929759</v>
      </c>
      <c r="AI161" s="171">
        <f t="shared" si="19"/>
        <v>16.61023797035605</v>
      </c>
      <c r="AJ161" s="171">
        <f t="shared" si="20"/>
        <v>15.971037970356049</v>
      </c>
      <c r="AK161" s="171">
        <f t="shared" si="21"/>
        <v>13.993869726053816</v>
      </c>
    </row>
    <row r="162" spans="1:37" ht="12" thickBot="1">
      <c r="A162" s="266">
        <v>41062</v>
      </c>
      <c r="B162" s="198">
        <v>11.9</v>
      </c>
      <c r="C162" s="130">
        <v>11.6</v>
      </c>
      <c r="D162" s="381">
        <v>13.8</v>
      </c>
      <c r="E162" s="22">
        <v>10.8</v>
      </c>
      <c r="F162" s="174">
        <f t="shared" si="16"/>
        <v>12.3</v>
      </c>
      <c r="G162" s="174">
        <f t="shared" si="15"/>
        <v>96.31634267567864</v>
      </c>
      <c r="H162" s="175">
        <f t="shared" si="17"/>
        <v>11.332489439728263</v>
      </c>
      <c r="I162" s="233">
        <v>11.1</v>
      </c>
      <c r="J162" s="114">
        <v>8</v>
      </c>
      <c r="K162" s="127" t="s">
        <v>456</v>
      </c>
      <c r="L162" s="127">
        <v>2</v>
      </c>
      <c r="M162" s="353">
        <v>4</v>
      </c>
      <c r="N162" s="276">
        <v>17.8</v>
      </c>
      <c r="O162" s="232" t="s">
        <v>490</v>
      </c>
      <c r="P162" s="287">
        <v>13</v>
      </c>
      <c r="Q162" s="316"/>
      <c r="R162" s="101"/>
      <c r="S162" s="102">
        <v>1017</v>
      </c>
      <c r="T162" s="120" t="s">
        <v>158</v>
      </c>
      <c r="U162" s="107" t="s">
        <v>485</v>
      </c>
      <c r="V162" s="103"/>
      <c r="X162" s="84">
        <v>17.9</v>
      </c>
      <c r="Y162" s="84">
        <v>8.8</v>
      </c>
      <c r="AH162" s="152">
        <f t="shared" si="18"/>
        <v>13.925979168301964</v>
      </c>
      <c r="AI162" s="152">
        <f t="shared" si="19"/>
        <v>13.652693816685344</v>
      </c>
      <c r="AJ162" s="152">
        <f t="shared" si="20"/>
        <v>13.412993816685344</v>
      </c>
      <c r="AK162" s="152">
        <f t="shared" si="21"/>
        <v>11.332489439728263</v>
      </c>
    </row>
    <row r="163" spans="1:37" ht="12" thickBot="1">
      <c r="A163" s="266">
        <v>41063</v>
      </c>
      <c r="B163" s="201">
        <v>9</v>
      </c>
      <c r="C163" s="49">
        <v>9</v>
      </c>
      <c r="D163" s="383">
        <v>11</v>
      </c>
      <c r="E163" s="56">
        <v>8.2</v>
      </c>
      <c r="F163" s="174">
        <f t="shared" si="16"/>
        <v>9.6</v>
      </c>
      <c r="G163" s="174">
        <f t="shared" si="15"/>
        <v>100</v>
      </c>
      <c r="H163" s="175">
        <f t="shared" si="17"/>
        <v>8.999999999999998</v>
      </c>
      <c r="I163" s="233">
        <v>7.9</v>
      </c>
      <c r="J163" s="25">
        <v>8</v>
      </c>
      <c r="K163" s="4" t="s">
        <v>455</v>
      </c>
      <c r="L163" s="359" t="s">
        <v>396</v>
      </c>
      <c r="M163" s="268">
        <v>4.9</v>
      </c>
      <c r="N163" s="277">
        <v>29.7</v>
      </c>
      <c r="O163" s="28" t="s">
        <v>95</v>
      </c>
      <c r="P163" s="284">
        <v>16.1</v>
      </c>
      <c r="Q163" s="317"/>
      <c r="R163" s="3"/>
      <c r="S163" s="1">
        <v>1008</v>
      </c>
      <c r="T163" s="26" t="s">
        <v>479</v>
      </c>
      <c r="U163" s="107" t="s">
        <v>486</v>
      </c>
      <c r="V163" s="23"/>
      <c r="X163" s="84">
        <v>18.1</v>
      </c>
      <c r="Y163" s="84">
        <v>8.7</v>
      </c>
      <c r="AH163" s="152">
        <f t="shared" si="18"/>
        <v>11.474893337456098</v>
      </c>
      <c r="AI163" s="152">
        <f t="shared" si="19"/>
        <v>11.474893337456098</v>
      </c>
      <c r="AJ163" s="152">
        <f t="shared" si="20"/>
        <v>11.474893337456098</v>
      </c>
      <c r="AK163" s="152">
        <f t="shared" si="21"/>
        <v>8.999999999999998</v>
      </c>
    </row>
    <row r="164" spans="1:37" ht="12" thickBot="1">
      <c r="A164" s="266">
        <v>41064</v>
      </c>
      <c r="B164" s="201">
        <v>11</v>
      </c>
      <c r="C164" s="49">
        <v>9.5</v>
      </c>
      <c r="D164" s="383">
        <v>14.4</v>
      </c>
      <c r="E164" s="56">
        <v>6.2</v>
      </c>
      <c r="F164" s="174">
        <f t="shared" si="16"/>
        <v>10.3</v>
      </c>
      <c r="G164" s="174">
        <f t="shared" si="15"/>
        <v>81.32244880081613</v>
      </c>
      <c r="H164" s="175">
        <f t="shared" si="17"/>
        <v>7.927420351770293</v>
      </c>
      <c r="I164" s="234">
        <v>5.9</v>
      </c>
      <c r="J164" s="25">
        <v>4</v>
      </c>
      <c r="K164" s="4" t="s">
        <v>339</v>
      </c>
      <c r="L164" s="359" t="s">
        <v>68</v>
      </c>
      <c r="M164" s="268">
        <v>0.4</v>
      </c>
      <c r="N164" s="277">
        <v>11.1</v>
      </c>
      <c r="O164" s="28" t="s">
        <v>490</v>
      </c>
      <c r="P164" s="284">
        <v>0</v>
      </c>
      <c r="Q164" s="317"/>
      <c r="R164" s="3"/>
      <c r="S164" s="1">
        <v>1016</v>
      </c>
      <c r="T164" s="27" t="s">
        <v>430</v>
      </c>
      <c r="U164" s="107" t="s">
        <v>253</v>
      </c>
      <c r="V164" s="23"/>
      <c r="X164" s="84">
        <v>18.4</v>
      </c>
      <c r="Y164" s="84">
        <v>8.8</v>
      </c>
      <c r="AH164" s="152">
        <f t="shared" si="18"/>
        <v>13.120234466007751</v>
      </c>
      <c r="AI164" s="152">
        <f t="shared" si="19"/>
        <v>11.868195956166188</v>
      </c>
      <c r="AJ164" s="152">
        <f t="shared" si="20"/>
        <v>10.669695956166187</v>
      </c>
      <c r="AK164" s="152">
        <f t="shared" si="21"/>
        <v>7.927420351770293</v>
      </c>
    </row>
    <row r="165" spans="1:37" ht="12" thickBot="1">
      <c r="A165" s="266">
        <v>41065</v>
      </c>
      <c r="B165" s="201">
        <v>12.1</v>
      </c>
      <c r="C165" s="49">
        <v>10.6</v>
      </c>
      <c r="D165" s="383">
        <v>15.8</v>
      </c>
      <c r="E165" s="56">
        <v>6.6</v>
      </c>
      <c r="F165" s="174">
        <f t="shared" si="16"/>
        <v>11.2</v>
      </c>
      <c r="G165" s="174">
        <f t="shared" si="15"/>
        <v>82.0433029662647</v>
      </c>
      <c r="H165" s="175">
        <f t="shared" si="17"/>
        <v>9.131228882780148</v>
      </c>
      <c r="I165" s="233">
        <v>5.1</v>
      </c>
      <c r="J165" s="25">
        <v>8</v>
      </c>
      <c r="K165" s="4" t="s">
        <v>362</v>
      </c>
      <c r="L165" s="4">
        <v>4</v>
      </c>
      <c r="M165" s="268">
        <v>6.4</v>
      </c>
      <c r="N165" s="277">
        <v>17.8</v>
      </c>
      <c r="O165" s="28" t="s">
        <v>420</v>
      </c>
      <c r="P165" s="284">
        <v>1.2</v>
      </c>
      <c r="Q165" s="317"/>
      <c r="R165" s="3"/>
      <c r="S165" s="1">
        <v>1015</v>
      </c>
      <c r="T165" s="27" t="s">
        <v>316</v>
      </c>
      <c r="U165" s="107" t="s">
        <v>356</v>
      </c>
      <c r="V165" s="23"/>
      <c r="X165" s="84">
        <v>18.2</v>
      </c>
      <c r="Y165" s="84">
        <v>9</v>
      </c>
      <c r="AH165" s="152">
        <f t="shared" si="18"/>
        <v>14.110830506745673</v>
      </c>
      <c r="AI165" s="152">
        <f t="shared" si="19"/>
        <v>12.775491423705457</v>
      </c>
      <c r="AJ165" s="152">
        <f t="shared" si="20"/>
        <v>11.576991423705458</v>
      </c>
      <c r="AK165" s="152">
        <f t="shared" si="21"/>
        <v>9.131228882780148</v>
      </c>
    </row>
    <row r="166" spans="1:37" ht="12" thickBot="1">
      <c r="A166" s="266">
        <v>41066</v>
      </c>
      <c r="B166" s="201">
        <v>15.8</v>
      </c>
      <c r="C166" s="49">
        <v>14.4</v>
      </c>
      <c r="D166" s="284">
        <v>18.1</v>
      </c>
      <c r="E166" s="56">
        <v>10.8</v>
      </c>
      <c r="F166" s="174">
        <f t="shared" si="16"/>
        <v>14.450000000000001</v>
      </c>
      <c r="G166" s="174">
        <f t="shared" si="15"/>
        <v>85.1524801965376</v>
      </c>
      <c r="H166" s="175">
        <f t="shared" si="17"/>
        <v>13.31241307303148</v>
      </c>
      <c r="I166" s="234">
        <v>10</v>
      </c>
      <c r="J166" s="25">
        <v>4</v>
      </c>
      <c r="K166" s="4" t="s">
        <v>364</v>
      </c>
      <c r="L166" s="4">
        <v>4</v>
      </c>
      <c r="M166" s="268">
        <v>2.3</v>
      </c>
      <c r="N166" s="277">
        <v>15.4</v>
      </c>
      <c r="O166" s="28" t="s">
        <v>335</v>
      </c>
      <c r="P166" s="405">
        <v>7.4</v>
      </c>
      <c r="Q166" s="317"/>
      <c r="R166" s="3"/>
      <c r="S166" s="1">
        <v>1000</v>
      </c>
      <c r="T166" s="26" t="s">
        <v>493</v>
      </c>
      <c r="U166" s="107" t="s">
        <v>357</v>
      </c>
      <c r="V166" s="23"/>
      <c r="X166" s="84">
        <v>18.4</v>
      </c>
      <c r="Y166" s="84">
        <v>9.1</v>
      </c>
      <c r="AH166" s="152">
        <f t="shared" si="18"/>
        <v>17.942269597987615</v>
      </c>
      <c r="AI166" s="152">
        <f t="shared" si="19"/>
        <v>16.39688756623579</v>
      </c>
      <c r="AJ166" s="152">
        <f t="shared" si="20"/>
        <v>15.27828756623579</v>
      </c>
      <c r="AK166" s="152">
        <f t="shared" si="21"/>
        <v>13.31241307303148</v>
      </c>
    </row>
    <row r="167" spans="1:37" ht="12" thickBot="1">
      <c r="A167" s="266">
        <v>41067</v>
      </c>
      <c r="B167" s="201">
        <v>14.7</v>
      </c>
      <c r="C167" s="49">
        <v>14</v>
      </c>
      <c r="D167" s="383">
        <v>14.9</v>
      </c>
      <c r="E167" s="56">
        <v>9.9</v>
      </c>
      <c r="F167" s="174">
        <f t="shared" si="16"/>
        <v>12.4</v>
      </c>
      <c r="G167" s="174">
        <f t="shared" si="15"/>
        <v>92.22547647557542</v>
      </c>
      <c r="H167" s="175">
        <f t="shared" si="17"/>
        <v>13.452094851667006</v>
      </c>
      <c r="I167" s="233">
        <v>8.4</v>
      </c>
      <c r="J167" s="25">
        <v>8</v>
      </c>
      <c r="K167" s="4" t="s">
        <v>490</v>
      </c>
      <c r="L167" s="359" t="s">
        <v>396</v>
      </c>
      <c r="M167" s="268">
        <v>7.5</v>
      </c>
      <c r="N167" s="277">
        <v>28.1</v>
      </c>
      <c r="O167" s="28" t="s">
        <v>455</v>
      </c>
      <c r="P167" s="284">
        <v>15</v>
      </c>
      <c r="Q167" s="317"/>
      <c r="R167" s="3"/>
      <c r="S167" s="1">
        <v>997</v>
      </c>
      <c r="T167" s="26" t="s">
        <v>329</v>
      </c>
      <c r="U167" s="107" t="s">
        <v>358</v>
      </c>
      <c r="V167" s="23"/>
      <c r="X167" s="84">
        <v>18.3</v>
      </c>
      <c r="Y167" s="84">
        <v>9.4</v>
      </c>
      <c r="AH167" s="152">
        <f t="shared" si="18"/>
        <v>16.717824157058523</v>
      </c>
      <c r="AI167" s="152">
        <f t="shared" si="19"/>
        <v>15.977392985196072</v>
      </c>
      <c r="AJ167" s="152">
        <f t="shared" si="20"/>
        <v>15.418092985196072</v>
      </c>
      <c r="AK167" s="152">
        <f t="shared" si="21"/>
        <v>13.452094851667006</v>
      </c>
    </row>
    <row r="168" spans="1:37" ht="12" thickBot="1">
      <c r="A168" s="266">
        <v>41068</v>
      </c>
      <c r="B168" s="201">
        <v>12.5</v>
      </c>
      <c r="C168" s="49">
        <v>12.2</v>
      </c>
      <c r="D168" s="383">
        <v>13.4</v>
      </c>
      <c r="E168" s="56">
        <v>11.2</v>
      </c>
      <c r="F168" s="174">
        <f t="shared" si="16"/>
        <v>12.3</v>
      </c>
      <c r="G168" s="174">
        <f aca="true" t="shared" si="22" ref="G168:G231">100*(AJ168/AH168)</f>
        <v>96.39226679816143</v>
      </c>
      <c r="H168" s="175">
        <f t="shared" si="17"/>
        <v>11.94171999724382</v>
      </c>
      <c r="I168" s="234">
        <v>11.1</v>
      </c>
      <c r="J168" s="25">
        <v>8</v>
      </c>
      <c r="K168" s="4" t="s">
        <v>293</v>
      </c>
      <c r="L168" s="4">
        <v>6</v>
      </c>
      <c r="M168" s="268">
        <v>10.2</v>
      </c>
      <c r="N168" s="277">
        <v>29.7</v>
      </c>
      <c r="O168" s="28" t="s">
        <v>293</v>
      </c>
      <c r="P168" s="284">
        <v>1.3</v>
      </c>
      <c r="Q168" s="317"/>
      <c r="R168" s="3"/>
      <c r="S168" s="1">
        <v>988</v>
      </c>
      <c r="T168" s="26" t="s">
        <v>228</v>
      </c>
      <c r="U168" s="107" t="s">
        <v>359</v>
      </c>
      <c r="V168" s="23"/>
      <c r="X168" s="84">
        <v>18.1</v>
      </c>
      <c r="Y168" s="84">
        <v>9.3</v>
      </c>
      <c r="AH168" s="152">
        <f t="shared" si="18"/>
        <v>14.487015299685174</v>
      </c>
      <c r="AI168" s="152">
        <f t="shared" si="19"/>
        <v>14.204062438763</v>
      </c>
      <c r="AJ168" s="152">
        <f t="shared" si="20"/>
        <v>13.964362438762999</v>
      </c>
      <c r="AK168" s="152">
        <f t="shared" si="21"/>
        <v>11.94171999724382</v>
      </c>
    </row>
    <row r="169" spans="1:37" ht="12" thickBot="1">
      <c r="A169" s="266">
        <v>41069</v>
      </c>
      <c r="B169" s="201">
        <v>12.3</v>
      </c>
      <c r="C169" s="49">
        <v>10.9</v>
      </c>
      <c r="D169" s="383">
        <v>15.1</v>
      </c>
      <c r="E169" s="56">
        <v>10</v>
      </c>
      <c r="F169" s="174">
        <f t="shared" si="16"/>
        <v>12.55</v>
      </c>
      <c r="G169" s="174">
        <f t="shared" si="22"/>
        <v>83.33212701892586</v>
      </c>
      <c r="H169" s="175">
        <f t="shared" si="17"/>
        <v>9.55813980583202</v>
      </c>
      <c r="I169" s="233">
        <v>9.1</v>
      </c>
      <c r="J169" s="25">
        <v>7</v>
      </c>
      <c r="K169" s="4" t="s">
        <v>335</v>
      </c>
      <c r="L169" s="359" t="s">
        <v>396</v>
      </c>
      <c r="M169" s="268">
        <v>7.8</v>
      </c>
      <c r="N169" s="277">
        <v>26.5</v>
      </c>
      <c r="O169" s="28" t="s">
        <v>335</v>
      </c>
      <c r="P169" s="284">
        <v>0</v>
      </c>
      <c r="Q169" s="317"/>
      <c r="R169" s="3"/>
      <c r="S169" s="1">
        <v>1007</v>
      </c>
      <c r="T169" s="27" t="s">
        <v>266</v>
      </c>
      <c r="U169" s="107" t="s">
        <v>485</v>
      </c>
      <c r="V169" s="23"/>
      <c r="X169" s="84">
        <v>18.3</v>
      </c>
      <c r="Y169" s="84">
        <v>9.1</v>
      </c>
      <c r="AH169" s="152">
        <f t="shared" si="18"/>
        <v>14.297835429263056</v>
      </c>
      <c r="AI169" s="152">
        <f t="shared" si="19"/>
        <v>13.033290380870474</v>
      </c>
      <c r="AJ169" s="152">
        <f t="shared" si="20"/>
        <v>11.914690380870473</v>
      </c>
      <c r="AK169" s="152">
        <f t="shared" si="21"/>
        <v>9.55813980583202</v>
      </c>
    </row>
    <row r="170" spans="1:37" ht="12" thickBot="1">
      <c r="A170" s="266">
        <v>41070</v>
      </c>
      <c r="B170" s="201">
        <v>15.1</v>
      </c>
      <c r="C170" s="49">
        <v>12.8</v>
      </c>
      <c r="D170" s="284">
        <v>19.2</v>
      </c>
      <c r="E170" s="56">
        <v>9.3</v>
      </c>
      <c r="F170" s="174">
        <f t="shared" si="16"/>
        <v>14.25</v>
      </c>
      <c r="G170" s="174">
        <f t="shared" si="22"/>
        <v>75.41667138914036</v>
      </c>
      <c r="H170" s="175">
        <f t="shared" si="17"/>
        <v>10.788807210615941</v>
      </c>
      <c r="I170" s="186">
        <v>8.4</v>
      </c>
      <c r="J170" s="25">
        <v>4</v>
      </c>
      <c r="K170" s="4" t="s">
        <v>490</v>
      </c>
      <c r="L170" s="4">
        <v>1</v>
      </c>
      <c r="M170" s="268">
        <v>0.2</v>
      </c>
      <c r="N170" s="277">
        <v>11.1</v>
      </c>
      <c r="O170" s="28" t="s">
        <v>456</v>
      </c>
      <c r="P170" s="284">
        <v>0.6</v>
      </c>
      <c r="Q170" s="317"/>
      <c r="R170" s="3"/>
      <c r="S170" s="1">
        <v>1009</v>
      </c>
      <c r="T170" s="26" t="s">
        <v>389</v>
      </c>
      <c r="U170" s="107" t="s">
        <v>486</v>
      </c>
      <c r="V170" s="23"/>
      <c r="X170" s="84">
        <v>18.2</v>
      </c>
      <c r="Y170" s="84">
        <v>9.4</v>
      </c>
      <c r="AH170" s="152">
        <f t="shared" si="18"/>
        <v>17.154310910261028</v>
      </c>
      <c r="AI170" s="152">
        <f t="shared" si="19"/>
        <v>14.77491028826301</v>
      </c>
      <c r="AJ170" s="152">
        <f t="shared" si="20"/>
        <v>12.93721028826301</v>
      </c>
      <c r="AK170" s="152">
        <f t="shared" si="21"/>
        <v>10.788807210615941</v>
      </c>
    </row>
    <row r="171" spans="1:37" ht="12" thickBot="1">
      <c r="A171" s="266">
        <v>41071</v>
      </c>
      <c r="B171" s="201">
        <v>12.5</v>
      </c>
      <c r="C171" s="49">
        <v>11.6</v>
      </c>
      <c r="D171" s="383">
        <v>13.5</v>
      </c>
      <c r="E171" s="56">
        <v>10.3</v>
      </c>
      <c r="F171" s="174">
        <f t="shared" si="16"/>
        <v>11.9</v>
      </c>
      <c r="G171" s="174">
        <f t="shared" si="22"/>
        <v>89.27714611419242</v>
      </c>
      <c r="H171" s="175">
        <f t="shared" si="17"/>
        <v>10.784607724970783</v>
      </c>
      <c r="I171" s="186">
        <v>10.6</v>
      </c>
      <c r="J171" s="25">
        <v>8</v>
      </c>
      <c r="K171" s="4" t="s">
        <v>455</v>
      </c>
      <c r="L171" s="4">
        <v>4</v>
      </c>
      <c r="M171" s="268">
        <v>0.1</v>
      </c>
      <c r="N171" s="277">
        <v>11.1</v>
      </c>
      <c r="O171" s="28" t="s">
        <v>339</v>
      </c>
      <c r="P171" s="284">
        <v>0.8</v>
      </c>
      <c r="Q171" s="317"/>
      <c r="R171" s="3"/>
      <c r="S171" s="1">
        <v>1005</v>
      </c>
      <c r="T171" s="26" t="s">
        <v>421</v>
      </c>
      <c r="U171" s="107" t="s">
        <v>253</v>
      </c>
      <c r="V171" s="23"/>
      <c r="X171" s="84">
        <v>18.3</v>
      </c>
      <c r="Y171" s="84">
        <v>9.3</v>
      </c>
      <c r="AH171" s="152">
        <f t="shared" si="18"/>
        <v>14.487015299685174</v>
      </c>
      <c r="AI171" s="152">
        <f t="shared" si="19"/>
        <v>13.652693816685344</v>
      </c>
      <c r="AJ171" s="152">
        <f t="shared" si="20"/>
        <v>12.933593816685343</v>
      </c>
      <c r="AK171" s="152">
        <f t="shared" si="21"/>
        <v>10.784607724970783</v>
      </c>
    </row>
    <row r="172" spans="1:37" ht="12" thickBot="1">
      <c r="A172" s="266">
        <v>41072</v>
      </c>
      <c r="B172" s="201">
        <v>10.6</v>
      </c>
      <c r="C172" s="49">
        <v>9.6</v>
      </c>
      <c r="D172" s="383">
        <v>13.5</v>
      </c>
      <c r="E172" s="56">
        <v>9.4</v>
      </c>
      <c r="F172" s="174">
        <f t="shared" si="16"/>
        <v>11.45</v>
      </c>
      <c r="G172" s="174">
        <f t="shared" si="22"/>
        <v>87.27073452864992</v>
      </c>
      <c r="H172" s="175">
        <f t="shared" si="17"/>
        <v>8.574480610201448</v>
      </c>
      <c r="I172" s="186">
        <v>8.9</v>
      </c>
      <c r="J172" s="25">
        <v>8</v>
      </c>
      <c r="K172" s="4" t="s">
        <v>339</v>
      </c>
      <c r="L172" s="4">
        <v>3</v>
      </c>
      <c r="M172" s="268">
        <v>0</v>
      </c>
      <c r="N172" s="277">
        <v>7.1</v>
      </c>
      <c r="O172" s="28" t="s">
        <v>121</v>
      </c>
      <c r="P172" s="284">
        <v>0</v>
      </c>
      <c r="Q172" s="317"/>
      <c r="R172" s="3"/>
      <c r="S172" s="1">
        <v>1011</v>
      </c>
      <c r="T172" s="26" t="s">
        <v>284</v>
      </c>
      <c r="U172" s="107" t="s">
        <v>356</v>
      </c>
      <c r="V172" s="23"/>
      <c r="X172" s="84">
        <v>18.5</v>
      </c>
      <c r="Y172" s="84">
        <v>9.7</v>
      </c>
      <c r="AH172" s="152">
        <f t="shared" si="18"/>
        <v>12.775491423705457</v>
      </c>
      <c r="AI172" s="152">
        <f t="shared" si="19"/>
        <v>11.948265205112428</v>
      </c>
      <c r="AJ172" s="152">
        <f t="shared" si="20"/>
        <v>11.149265205112428</v>
      </c>
      <c r="AK172" s="152">
        <f t="shared" si="21"/>
        <v>8.574480610201448</v>
      </c>
    </row>
    <row r="173" spans="1:37" ht="12" thickBot="1">
      <c r="A173" s="266">
        <v>41073</v>
      </c>
      <c r="B173" s="201">
        <v>11.3</v>
      </c>
      <c r="C173" s="49">
        <v>10.6</v>
      </c>
      <c r="D173" s="284">
        <v>15.9</v>
      </c>
      <c r="E173" s="56">
        <v>9.1</v>
      </c>
      <c r="F173" s="174">
        <f t="shared" si="16"/>
        <v>12.5</v>
      </c>
      <c r="G173" s="174">
        <f t="shared" si="22"/>
        <v>91.2736676906656</v>
      </c>
      <c r="H173" s="175">
        <f t="shared" si="17"/>
        <v>9.930382725957777</v>
      </c>
      <c r="I173" s="186">
        <v>7.2</v>
      </c>
      <c r="J173" s="25">
        <v>8</v>
      </c>
      <c r="K173" s="4" t="s">
        <v>95</v>
      </c>
      <c r="L173" s="4">
        <v>2</v>
      </c>
      <c r="M173" s="268">
        <v>0.9</v>
      </c>
      <c r="N173" s="277">
        <v>14.6</v>
      </c>
      <c r="O173" s="28" t="s">
        <v>456</v>
      </c>
      <c r="P173" s="284">
        <v>4.1</v>
      </c>
      <c r="Q173" s="317"/>
      <c r="R173" s="3"/>
      <c r="S173" s="1">
        <v>1017</v>
      </c>
      <c r="T173" s="26" t="s">
        <v>406</v>
      </c>
      <c r="U173" s="107" t="s">
        <v>357</v>
      </c>
      <c r="V173" s="23"/>
      <c r="X173" s="84">
        <v>18.6</v>
      </c>
      <c r="Y173" s="84">
        <v>9.6</v>
      </c>
      <c r="AH173" s="152">
        <f t="shared" si="18"/>
        <v>13.384135570301822</v>
      </c>
      <c r="AI173" s="152">
        <f t="shared" si="19"/>
        <v>12.775491423705457</v>
      </c>
      <c r="AJ173" s="152">
        <f t="shared" si="20"/>
        <v>12.216191423705457</v>
      </c>
      <c r="AK173" s="152">
        <f t="shared" si="21"/>
        <v>9.930382725957777</v>
      </c>
    </row>
    <row r="174" spans="1:37" ht="12" thickBot="1">
      <c r="A174" s="266">
        <v>41074</v>
      </c>
      <c r="B174" s="201">
        <v>15.4</v>
      </c>
      <c r="C174" s="49">
        <v>13.3</v>
      </c>
      <c r="D174" s="284">
        <v>18.5</v>
      </c>
      <c r="E174" s="56">
        <v>8.1</v>
      </c>
      <c r="F174" s="174">
        <f t="shared" si="16"/>
        <v>13.3</v>
      </c>
      <c r="G174" s="174">
        <f t="shared" si="22"/>
        <v>77.6981680115697</v>
      </c>
      <c r="H174" s="175">
        <f t="shared" si="17"/>
        <v>11.528229279439612</v>
      </c>
      <c r="I174" s="186">
        <v>7</v>
      </c>
      <c r="J174" s="25">
        <v>2</v>
      </c>
      <c r="K174" s="4" t="s">
        <v>490</v>
      </c>
      <c r="L174" s="359" t="s">
        <v>396</v>
      </c>
      <c r="M174" s="268">
        <v>8.2</v>
      </c>
      <c r="N174" s="277">
        <v>29.7</v>
      </c>
      <c r="O174" s="28" t="s">
        <v>456</v>
      </c>
      <c r="P174" s="284">
        <v>17.2</v>
      </c>
      <c r="Q174" s="317"/>
      <c r="R174" s="3"/>
      <c r="S174" s="1">
        <v>1017</v>
      </c>
      <c r="T174" s="26" t="s">
        <v>15</v>
      </c>
      <c r="U174" s="107" t="s">
        <v>358</v>
      </c>
      <c r="V174" s="23"/>
      <c r="X174" s="84">
        <v>18.4</v>
      </c>
      <c r="Y174" s="84">
        <v>9.4</v>
      </c>
      <c r="AH174" s="152">
        <f t="shared" si="18"/>
        <v>17.48820841929759</v>
      </c>
      <c r="AI174" s="152">
        <f t="shared" si="19"/>
        <v>15.265917559839318</v>
      </c>
      <c r="AJ174" s="152">
        <f t="shared" si="20"/>
        <v>13.588017559839319</v>
      </c>
      <c r="AK174" s="152">
        <f t="shared" si="21"/>
        <v>11.528229279439612</v>
      </c>
    </row>
    <row r="175" spans="1:37" ht="12" thickBot="1">
      <c r="A175" s="266">
        <v>41075</v>
      </c>
      <c r="B175" s="201">
        <v>15</v>
      </c>
      <c r="C175" s="49">
        <v>13.8</v>
      </c>
      <c r="D175" s="284">
        <v>15.6</v>
      </c>
      <c r="E175" s="56">
        <v>9.4</v>
      </c>
      <c r="F175" s="174">
        <f t="shared" si="16"/>
        <v>12.5</v>
      </c>
      <c r="G175" s="174">
        <f t="shared" si="22"/>
        <v>86.90550853581082</v>
      </c>
      <c r="H175" s="175">
        <f t="shared" si="17"/>
        <v>12.838689842578567</v>
      </c>
      <c r="I175" s="186">
        <v>9.5</v>
      </c>
      <c r="J175" s="25">
        <v>6</v>
      </c>
      <c r="K175" s="4" t="s">
        <v>111</v>
      </c>
      <c r="L175" s="359" t="s">
        <v>340</v>
      </c>
      <c r="M175" s="268">
        <v>6.6</v>
      </c>
      <c r="N175" s="277">
        <v>28.2</v>
      </c>
      <c r="O175" s="28" t="s">
        <v>364</v>
      </c>
      <c r="P175" s="403">
        <v>8.6</v>
      </c>
      <c r="Q175" s="317"/>
      <c r="R175" s="3"/>
      <c r="S175" s="1">
        <v>1005</v>
      </c>
      <c r="T175" s="26" t="s">
        <v>374</v>
      </c>
      <c r="U175" s="107" t="s">
        <v>359</v>
      </c>
      <c r="V175" s="23"/>
      <c r="X175" s="84">
        <v>18.7</v>
      </c>
      <c r="Y175" s="84">
        <v>9.2</v>
      </c>
      <c r="AH175" s="152">
        <f t="shared" si="18"/>
        <v>17.04426199146042</v>
      </c>
      <c r="AI175" s="152">
        <f t="shared" si="19"/>
        <v>15.771202559854595</v>
      </c>
      <c r="AJ175" s="152">
        <f t="shared" si="20"/>
        <v>14.812402559854595</v>
      </c>
      <c r="AK175" s="152">
        <f t="shared" si="21"/>
        <v>12.838689842578567</v>
      </c>
    </row>
    <row r="176" spans="1:37" ht="12" thickBot="1">
      <c r="A176" s="266">
        <v>41076</v>
      </c>
      <c r="B176" s="201">
        <v>13.7</v>
      </c>
      <c r="C176" s="49">
        <v>12.9</v>
      </c>
      <c r="D176" s="284">
        <v>15</v>
      </c>
      <c r="E176" s="56">
        <v>10.6</v>
      </c>
      <c r="F176" s="174">
        <f t="shared" si="16"/>
        <v>12.8</v>
      </c>
      <c r="G176" s="174">
        <f t="shared" si="22"/>
        <v>90.8341210561806</v>
      </c>
      <c r="H176" s="175">
        <f t="shared" si="17"/>
        <v>12.230692665899692</v>
      </c>
      <c r="I176" s="186">
        <v>9.4</v>
      </c>
      <c r="J176" s="25">
        <v>8</v>
      </c>
      <c r="K176" s="4" t="s">
        <v>364</v>
      </c>
      <c r="L176" s="4">
        <v>6</v>
      </c>
      <c r="M176" s="268">
        <v>6.9</v>
      </c>
      <c r="N176" s="277">
        <v>28.3</v>
      </c>
      <c r="O176" s="28" t="s">
        <v>362</v>
      </c>
      <c r="P176" s="284">
        <v>0.9</v>
      </c>
      <c r="Q176" s="317"/>
      <c r="R176" s="3"/>
      <c r="S176" s="1">
        <v>1003</v>
      </c>
      <c r="T176" s="26" t="s">
        <v>129</v>
      </c>
      <c r="U176" s="107" t="s">
        <v>485</v>
      </c>
      <c r="V176" s="23"/>
      <c r="X176" s="84">
        <v>18.8</v>
      </c>
      <c r="Y176" s="84">
        <v>9.7</v>
      </c>
      <c r="AH176" s="152">
        <f t="shared" si="18"/>
        <v>15.668986535529427</v>
      </c>
      <c r="AI176" s="152">
        <f t="shared" si="19"/>
        <v>14.871986197959439</v>
      </c>
      <c r="AJ176" s="152">
        <f t="shared" si="20"/>
        <v>14.23278619795944</v>
      </c>
      <c r="AK176" s="152">
        <f t="shared" si="21"/>
        <v>12.230692665899692</v>
      </c>
    </row>
    <row r="177" spans="1:37" ht="12" thickBot="1">
      <c r="A177" s="266">
        <v>41077</v>
      </c>
      <c r="B177" s="201">
        <v>13.5</v>
      </c>
      <c r="C177" s="49">
        <v>12</v>
      </c>
      <c r="D177" s="383">
        <v>14.9</v>
      </c>
      <c r="E177" s="56">
        <v>11.6</v>
      </c>
      <c r="F177" s="174">
        <f t="shared" si="16"/>
        <v>13.25</v>
      </c>
      <c r="G177" s="174">
        <f t="shared" si="22"/>
        <v>82.88755601117876</v>
      </c>
      <c r="H177" s="175">
        <f t="shared" si="17"/>
        <v>10.65174775452116</v>
      </c>
      <c r="I177" s="186">
        <v>10.1</v>
      </c>
      <c r="J177" s="25">
        <v>7</v>
      </c>
      <c r="K177" s="4" t="s">
        <v>293</v>
      </c>
      <c r="L177" s="4">
        <v>3</v>
      </c>
      <c r="M177" s="268">
        <v>3.5</v>
      </c>
      <c r="N177" s="277">
        <v>17.8</v>
      </c>
      <c r="O177" s="28" t="s">
        <v>293</v>
      </c>
      <c r="P177" s="284">
        <v>7</v>
      </c>
      <c r="Q177" s="317"/>
      <c r="R177" s="3"/>
      <c r="S177" s="1">
        <v>1016</v>
      </c>
      <c r="T177" s="26" t="s">
        <v>481</v>
      </c>
      <c r="U177" s="107" t="s">
        <v>486</v>
      </c>
      <c r="V177" s="23"/>
      <c r="X177" s="84">
        <v>19</v>
      </c>
      <c r="Y177" s="84">
        <v>10</v>
      </c>
      <c r="AH177" s="152">
        <f t="shared" si="18"/>
        <v>15.4662986641253</v>
      </c>
      <c r="AI177" s="152">
        <f t="shared" si="19"/>
        <v>14.01813696808305</v>
      </c>
      <c r="AJ177" s="152">
        <f t="shared" si="20"/>
        <v>12.81963696808305</v>
      </c>
      <c r="AK177" s="152">
        <f t="shared" si="21"/>
        <v>10.65174775452116</v>
      </c>
    </row>
    <row r="178" spans="1:37" ht="12" thickBot="1">
      <c r="A178" s="266">
        <v>41078</v>
      </c>
      <c r="B178" s="201">
        <v>13.9</v>
      </c>
      <c r="C178" s="49">
        <v>12.6</v>
      </c>
      <c r="D178" s="284">
        <v>18.5</v>
      </c>
      <c r="E178" s="56">
        <v>10.7</v>
      </c>
      <c r="F178" s="174">
        <f t="shared" si="16"/>
        <v>14.6</v>
      </c>
      <c r="G178" s="174">
        <f t="shared" si="22"/>
        <v>85.32017359143694</v>
      </c>
      <c r="H178" s="175">
        <f t="shared" si="17"/>
        <v>11.478907532090053</v>
      </c>
      <c r="I178" s="186">
        <v>11</v>
      </c>
      <c r="J178" s="25">
        <v>7</v>
      </c>
      <c r="K178" s="4" t="s">
        <v>45</v>
      </c>
      <c r="L178" s="4">
        <v>2</v>
      </c>
      <c r="M178" s="268">
        <v>0.7</v>
      </c>
      <c r="N178" s="277">
        <v>11.1</v>
      </c>
      <c r="O178" s="28" t="s">
        <v>490</v>
      </c>
      <c r="P178" s="284">
        <v>0</v>
      </c>
      <c r="Q178" s="317"/>
      <c r="R178" s="3"/>
      <c r="S178" s="1">
        <v>1017</v>
      </c>
      <c r="T178" s="26" t="s">
        <v>102</v>
      </c>
      <c r="U178" s="107" t="s">
        <v>253</v>
      </c>
      <c r="V178" s="23"/>
      <c r="X178" s="84">
        <v>18.9</v>
      </c>
      <c r="Y178" s="84">
        <v>9.7</v>
      </c>
      <c r="AH178" s="152">
        <f t="shared" si="18"/>
        <v>15.87400375938533</v>
      </c>
      <c r="AI178" s="152">
        <f t="shared" si="19"/>
        <v>14.58242756341879</v>
      </c>
      <c r="AJ178" s="152">
        <f t="shared" si="20"/>
        <v>13.54372756341879</v>
      </c>
      <c r="AK178" s="152">
        <f t="shared" si="21"/>
        <v>11.478907532090053</v>
      </c>
    </row>
    <row r="179" spans="1:37" ht="12" thickBot="1">
      <c r="A179" s="266">
        <v>41079</v>
      </c>
      <c r="B179" s="201">
        <v>16.3</v>
      </c>
      <c r="C179" s="49">
        <v>14.9</v>
      </c>
      <c r="D179" s="284">
        <v>20.1</v>
      </c>
      <c r="E179" s="56">
        <v>9.2</v>
      </c>
      <c r="F179" s="174">
        <f t="shared" si="16"/>
        <v>14.65</v>
      </c>
      <c r="G179" s="174">
        <f t="shared" si="22"/>
        <v>85.38069079210422</v>
      </c>
      <c r="H179" s="175">
        <f t="shared" si="17"/>
        <v>13.843873871009396</v>
      </c>
      <c r="I179" s="186">
        <v>7.9</v>
      </c>
      <c r="J179" s="25">
        <v>3</v>
      </c>
      <c r="K179" s="4" t="s">
        <v>364</v>
      </c>
      <c r="L179" s="359" t="s">
        <v>291</v>
      </c>
      <c r="M179" s="268">
        <v>1.6</v>
      </c>
      <c r="N179" s="277">
        <v>15.4</v>
      </c>
      <c r="O179" s="28" t="s">
        <v>364</v>
      </c>
      <c r="P179" s="284">
        <v>0</v>
      </c>
      <c r="Q179" s="317"/>
      <c r="R179" s="3"/>
      <c r="S179" s="1">
        <v>1019</v>
      </c>
      <c r="T179" s="27" t="s">
        <v>221</v>
      </c>
      <c r="U179" s="107" t="s">
        <v>356</v>
      </c>
      <c r="V179" s="23"/>
      <c r="X179" s="84">
        <v>19.1</v>
      </c>
      <c r="Y179" s="84">
        <v>10</v>
      </c>
      <c r="AH179" s="152">
        <f t="shared" si="18"/>
        <v>18.524367818852948</v>
      </c>
      <c r="AI179" s="152">
        <f t="shared" si="19"/>
        <v>16.934833208606896</v>
      </c>
      <c r="AJ179" s="152">
        <f t="shared" si="20"/>
        <v>15.816233208606896</v>
      </c>
      <c r="AK179" s="152">
        <f t="shared" si="21"/>
        <v>13.843873871009396</v>
      </c>
    </row>
    <row r="180" spans="1:37" ht="12" thickBot="1">
      <c r="A180" s="266">
        <v>41080</v>
      </c>
      <c r="B180" s="201">
        <v>16.7</v>
      </c>
      <c r="C180" s="49">
        <v>14.1</v>
      </c>
      <c r="D180" s="284">
        <v>20.3</v>
      </c>
      <c r="E180" s="56">
        <v>8.3</v>
      </c>
      <c r="F180" s="174">
        <f t="shared" si="16"/>
        <v>14.3</v>
      </c>
      <c r="G180" s="174">
        <f t="shared" si="22"/>
        <v>73.69772842842475</v>
      </c>
      <c r="H180" s="175">
        <f t="shared" si="17"/>
        <v>11.984668511354725</v>
      </c>
      <c r="I180" s="186">
        <v>6.5</v>
      </c>
      <c r="J180" s="25">
        <v>4</v>
      </c>
      <c r="K180" s="4" t="s">
        <v>455</v>
      </c>
      <c r="L180" s="4">
        <v>4</v>
      </c>
      <c r="M180" s="268">
        <v>1.8</v>
      </c>
      <c r="N180" s="277">
        <v>21.8</v>
      </c>
      <c r="O180" s="28" t="s">
        <v>456</v>
      </c>
      <c r="P180" s="284">
        <v>7.4</v>
      </c>
      <c r="Q180" s="317"/>
      <c r="R180" s="3"/>
      <c r="S180" s="1">
        <v>1019</v>
      </c>
      <c r="T180" s="26" t="s">
        <v>276</v>
      </c>
      <c r="U180" s="107" t="s">
        <v>357</v>
      </c>
      <c r="V180" s="23"/>
      <c r="X180" s="84">
        <v>18.9</v>
      </c>
      <c r="Y180" s="84">
        <v>10.2</v>
      </c>
      <c r="AH180" s="152">
        <f t="shared" si="18"/>
        <v>19.001906026433034</v>
      </c>
      <c r="AI180" s="152">
        <f t="shared" si="19"/>
        <v>16.081373099585093</v>
      </c>
      <c r="AJ180" s="152">
        <f t="shared" si="20"/>
        <v>14.003973099585092</v>
      </c>
      <c r="AK180" s="152">
        <f t="shared" si="21"/>
        <v>11.984668511354725</v>
      </c>
    </row>
    <row r="181" spans="1:37" ht="12" thickBot="1">
      <c r="A181" s="266">
        <v>41081</v>
      </c>
      <c r="B181" s="201">
        <v>13.7</v>
      </c>
      <c r="C181" s="49">
        <v>13.7</v>
      </c>
      <c r="D181" s="284">
        <v>19.1</v>
      </c>
      <c r="E181" s="56">
        <v>10.6</v>
      </c>
      <c r="F181" s="174">
        <f t="shared" si="16"/>
        <v>14.850000000000001</v>
      </c>
      <c r="G181" s="174">
        <f t="shared" si="22"/>
        <v>100</v>
      </c>
      <c r="H181" s="175">
        <f t="shared" si="17"/>
        <v>13.700000000000001</v>
      </c>
      <c r="I181" s="186">
        <v>10.4</v>
      </c>
      <c r="J181" s="25">
        <v>8</v>
      </c>
      <c r="K181" s="4" t="s">
        <v>95</v>
      </c>
      <c r="L181" s="4">
        <v>4</v>
      </c>
      <c r="M181" s="268">
        <v>2.4</v>
      </c>
      <c r="N181" s="277">
        <v>19.4</v>
      </c>
      <c r="O181" s="28" t="s">
        <v>455</v>
      </c>
      <c r="P181" s="284">
        <v>9.8</v>
      </c>
      <c r="Q181" s="317"/>
      <c r="R181" s="3"/>
      <c r="S181" s="1">
        <v>1015</v>
      </c>
      <c r="T181" s="26" t="s">
        <v>403</v>
      </c>
      <c r="U181" s="107" t="s">
        <v>358</v>
      </c>
      <c r="V181" s="23"/>
      <c r="X181" s="84">
        <v>18.9</v>
      </c>
      <c r="Y181" s="84">
        <v>10.1</v>
      </c>
      <c r="AH181" s="152">
        <f t="shared" si="18"/>
        <v>15.668986535529427</v>
      </c>
      <c r="AI181" s="152">
        <f t="shared" si="19"/>
        <v>15.668986535529427</v>
      </c>
      <c r="AJ181" s="152">
        <f t="shared" si="20"/>
        <v>15.668986535529427</v>
      </c>
      <c r="AK181" s="152">
        <f t="shared" si="21"/>
        <v>13.700000000000001</v>
      </c>
    </row>
    <row r="182" spans="1:37" ht="12" thickBot="1">
      <c r="A182" s="266">
        <v>41082</v>
      </c>
      <c r="B182" s="201">
        <v>12.6</v>
      </c>
      <c r="C182" s="49">
        <v>12.4</v>
      </c>
      <c r="D182" s="383">
        <v>15.6</v>
      </c>
      <c r="E182" s="56">
        <v>10.6</v>
      </c>
      <c r="F182" s="174">
        <f t="shared" si="16"/>
        <v>13.1</v>
      </c>
      <c r="G182" s="174">
        <f t="shared" si="22"/>
        <v>97.59933380202746</v>
      </c>
      <c r="H182" s="175">
        <f t="shared" si="17"/>
        <v>12.230229275245428</v>
      </c>
      <c r="I182" s="186">
        <v>10.4</v>
      </c>
      <c r="J182" s="25">
        <v>8</v>
      </c>
      <c r="K182" s="4" t="s">
        <v>293</v>
      </c>
      <c r="L182" s="4">
        <v>6</v>
      </c>
      <c r="M182" s="268">
        <v>4.4</v>
      </c>
      <c r="N182" s="277">
        <v>25.7</v>
      </c>
      <c r="O182" s="28" t="s">
        <v>364</v>
      </c>
      <c r="P182" s="284">
        <v>0.7</v>
      </c>
      <c r="Q182" s="317"/>
      <c r="R182" s="3"/>
      <c r="S182" s="1">
        <v>1003</v>
      </c>
      <c r="T182" s="26" t="s">
        <v>220</v>
      </c>
      <c r="U182" s="107" t="s">
        <v>359</v>
      </c>
      <c r="V182" s="23"/>
      <c r="X182" s="84">
        <v>19.2</v>
      </c>
      <c r="Y182" s="84">
        <v>10.3</v>
      </c>
      <c r="AH182" s="152">
        <f t="shared" si="18"/>
        <v>14.58242756341879</v>
      </c>
      <c r="AI182" s="152">
        <f t="shared" si="19"/>
        <v>14.392152154059962</v>
      </c>
      <c r="AJ182" s="152">
        <f t="shared" si="20"/>
        <v>14.232352154059964</v>
      </c>
      <c r="AK182" s="152">
        <f t="shared" si="21"/>
        <v>12.230229275245428</v>
      </c>
    </row>
    <row r="183" spans="1:37" ht="12" thickBot="1">
      <c r="A183" s="266">
        <v>41083</v>
      </c>
      <c r="B183" s="201">
        <v>15.6</v>
      </c>
      <c r="C183" s="49">
        <v>13.9</v>
      </c>
      <c r="D183" s="284">
        <v>17.1</v>
      </c>
      <c r="E183" s="56">
        <v>9.9</v>
      </c>
      <c r="F183" s="174">
        <f t="shared" si="16"/>
        <v>13.5</v>
      </c>
      <c r="G183" s="174">
        <f t="shared" si="22"/>
        <v>81.9449840068703</v>
      </c>
      <c r="H183" s="175">
        <f t="shared" si="17"/>
        <v>12.530128602119435</v>
      </c>
      <c r="I183" s="186">
        <v>8</v>
      </c>
      <c r="J183" s="25">
        <v>6</v>
      </c>
      <c r="K183" s="4" t="s">
        <v>45</v>
      </c>
      <c r="L183" s="4">
        <v>6</v>
      </c>
      <c r="M183" s="268">
        <v>4</v>
      </c>
      <c r="N183" s="277">
        <v>22.5</v>
      </c>
      <c r="O183" s="28" t="s">
        <v>293</v>
      </c>
      <c r="P183" s="284">
        <v>7.3</v>
      </c>
      <c r="Q183" s="317"/>
      <c r="R183" s="3"/>
      <c r="S183" s="1">
        <v>1017</v>
      </c>
      <c r="T183" s="26" t="s">
        <v>20</v>
      </c>
      <c r="U183" s="107" t="s">
        <v>485</v>
      </c>
      <c r="V183" s="23"/>
      <c r="X183" s="84">
        <v>19</v>
      </c>
      <c r="Y183" s="84">
        <v>10.5</v>
      </c>
      <c r="AH183" s="152">
        <f t="shared" si="18"/>
        <v>17.713962526575546</v>
      </c>
      <c r="AI183" s="152">
        <f t="shared" si="19"/>
        <v>15.87400375938533</v>
      </c>
      <c r="AJ183" s="152">
        <f t="shared" si="20"/>
        <v>14.51570375938533</v>
      </c>
      <c r="AK183" s="152">
        <f t="shared" si="21"/>
        <v>12.530128602119435</v>
      </c>
    </row>
    <row r="184" spans="1:37" ht="12" thickBot="1">
      <c r="A184" s="266">
        <v>41084</v>
      </c>
      <c r="B184" s="201">
        <v>12.5</v>
      </c>
      <c r="C184" s="49">
        <v>12</v>
      </c>
      <c r="D184" s="284">
        <v>18.1</v>
      </c>
      <c r="E184" s="56">
        <v>10.4</v>
      </c>
      <c r="F184" s="174">
        <f t="shared" si="16"/>
        <v>14.25</v>
      </c>
      <c r="G184" s="174">
        <f t="shared" si="22"/>
        <v>94.00581614888614</v>
      </c>
      <c r="H184" s="175">
        <f t="shared" si="17"/>
        <v>11.562244747961596</v>
      </c>
      <c r="I184" s="186">
        <v>10.6</v>
      </c>
      <c r="J184" s="25">
        <v>8</v>
      </c>
      <c r="K184" s="4" t="s">
        <v>46</v>
      </c>
      <c r="L184" s="359" t="s">
        <v>396</v>
      </c>
      <c r="M184" s="268">
        <v>2.7</v>
      </c>
      <c r="N184" s="277">
        <v>18.6</v>
      </c>
      <c r="O184" s="28" t="s">
        <v>46</v>
      </c>
      <c r="P184" s="284">
        <v>0.7</v>
      </c>
      <c r="Q184" s="317"/>
      <c r="R184" s="3"/>
      <c r="S184" s="1">
        <v>1009</v>
      </c>
      <c r="T184" s="26" t="s">
        <v>28</v>
      </c>
      <c r="U184" s="107" t="s">
        <v>486</v>
      </c>
      <c r="V184" s="23"/>
      <c r="X184" s="84">
        <v>19.1</v>
      </c>
      <c r="Y184" s="84">
        <v>10.5</v>
      </c>
      <c r="AH184" s="152">
        <f t="shared" si="18"/>
        <v>14.487015299685174</v>
      </c>
      <c r="AI184" s="152">
        <f t="shared" si="19"/>
        <v>14.01813696808305</v>
      </c>
      <c r="AJ184" s="152">
        <f t="shared" si="20"/>
        <v>13.61863696808305</v>
      </c>
      <c r="AK184" s="152">
        <f t="shared" si="21"/>
        <v>11.562244747961596</v>
      </c>
    </row>
    <row r="185" spans="1:37" s="392" customFormat="1" ht="12" customHeight="1" thickBot="1">
      <c r="A185" s="266">
        <v>41085</v>
      </c>
      <c r="B185" s="213">
        <v>14.2</v>
      </c>
      <c r="C185" s="44">
        <v>13.6</v>
      </c>
      <c r="D185" s="284">
        <v>21.1</v>
      </c>
      <c r="E185" s="56">
        <v>10.5</v>
      </c>
      <c r="F185" s="174">
        <f t="shared" si="16"/>
        <v>15.8</v>
      </c>
      <c r="G185" s="174">
        <f t="shared" si="22"/>
        <v>93.21637386307896</v>
      </c>
      <c r="H185" s="175">
        <f t="shared" si="17"/>
        <v>13.12043056619514</v>
      </c>
      <c r="I185" s="386">
        <v>7.7</v>
      </c>
      <c r="J185" s="387">
        <v>7</v>
      </c>
      <c r="K185" s="1" t="s">
        <v>45</v>
      </c>
      <c r="L185" s="1">
        <v>3</v>
      </c>
      <c r="M185" s="306">
        <v>0.8</v>
      </c>
      <c r="N185" s="305">
        <v>12.7</v>
      </c>
      <c r="O185" s="388" t="s">
        <v>335</v>
      </c>
      <c r="P185" s="284">
        <v>0</v>
      </c>
      <c r="Q185" s="317"/>
      <c r="R185" s="389"/>
      <c r="S185" s="1">
        <v>1018</v>
      </c>
      <c r="T185" s="385" t="s">
        <v>151</v>
      </c>
      <c r="U185" s="390" t="s">
        <v>253</v>
      </c>
      <c r="V185" s="391"/>
      <c r="X185" s="393">
        <v>19.4</v>
      </c>
      <c r="Y185" s="393">
        <v>10.6</v>
      </c>
      <c r="AH185" s="392">
        <f t="shared" si="18"/>
        <v>16.185946976106578</v>
      </c>
      <c r="AI185" s="392">
        <f t="shared" si="19"/>
        <v>15.567352846527232</v>
      </c>
      <c r="AJ185" s="392">
        <f t="shared" si="20"/>
        <v>15.087952846527232</v>
      </c>
      <c r="AK185" s="392">
        <f t="shared" si="21"/>
        <v>13.12043056619514</v>
      </c>
    </row>
    <row r="186" spans="1:37" ht="12" thickBot="1">
      <c r="A186" s="266">
        <v>41086</v>
      </c>
      <c r="B186" s="201">
        <v>18.8</v>
      </c>
      <c r="C186" s="49">
        <v>17</v>
      </c>
      <c r="D186" s="284">
        <v>19.6</v>
      </c>
      <c r="E186" s="56">
        <v>12</v>
      </c>
      <c r="F186" s="174">
        <f t="shared" si="16"/>
        <v>15.8</v>
      </c>
      <c r="G186" s="174">
        <f t="shared" si="22"/>
        <v>82.6584387584965</v>
      </c>
      <c r="H186" s="175">
        <f t="shared" si="17"/>
        <v>15.788358711548323</v>
      </c>
      <c r="I186" s="186">
        <v>10.6</v>
      </c>
      <c r="J186" s="25">
        <v>6</v>
      </c>
      <c r="K186" s="4" t="s">
        <v>363</v>
      </c>
      <c r="L186" s="4">
        <v>3</v>
      </c>
      <c r="M186" s="268">
        <v>0.7</v>
      </c>
      <c r="N186" s="277">
        <v>13.4</v>
      </c>
      <c r="O186" s="28" t="s">
        <v>420</v>
      </c>
      <c r="P186" s="284">
        <v>1.2</v>
      </c>
      <c r="Q186" s="317"/>
      <c r="R186" s="3"/>
      <c r="S186" s="1">
        <v>1020</v>
      </c>
      <c r="T186" s="26" t="s">
        <v>360</v>
      </c>
      <c r="U186" s="107" t="s">
        <v>356</v>
      </c>
      <c r="V186" s="23"/>
      <c r="X186" s="84">
        <v>19.5</v>
      </c>
      <c r="Y186" s="84">
        <v>10.6</v>
      </c>
      <c r="AH186" s="152">
        <f t="shared" si="18"/>
        <v>21.690356745371425</v>
      </c>
      <c r="AI186" s="152">
        <f t="shared" si="19"/>
        <v>19.367110246872254</v>
      </c>
      <c r="AJ186" s="152">
        <f t="shared" si="20"/>
        <v>17.928910246872253</v>
      </c>
      <c r="AK186" s="152">
        <f t="shared" si="21"/>
        <v>15.788358711548323</v>
      </c>
    </row>
    <row r="187" spans="1:37" ht="12" thickBot="1">
      <c r="A187" s="266">
        <v>41087</v>
      </c>
      <c r="B187" s="201">
        <v>19.2</v>
      </c>
      <c r="C187" s="49">
        <v>18</v>
      </c>
      <c r="D187" s="284">
        <v>25.1</v>
      </c>
      <c r="E187" s="56">
        <v>16.7</v>
      </c>
      <c r="F187" s="174">
        <f t="shared" si="16"/>
        <v>20.9</v>
      </c>
      <c r="G187" s="174">
        <f t="shared" si="22"/>
        <v>88.45204936517024</v>
      </c>
      <c r="H187" s="175">
        <f t="shared" si="17"/>
        <v>17.24546577259899</v>
      </c>
      <c r="I187" s="186">
        <v>15.2</v>
      </c>
      <c r="J187" s="25">
        <v>6</v>
      </c>
      <c r="K187" s="4" t="s">
        <v>45</v>
      </c>
      <c r="L187" s="4">
        <v>3</v>
      </c>
      <c r="M187" s="268">
        <v>1.3</v>
      </c>
      <c r="N187" s="277">
        <v>13.4</v>
      </c>
      <c r="O187" s="28" t="s">
        <v>293</v>
      </c>
      <c r="P187" s="284">
        <v>0.7</v>
      </c>
      <c r="Q187" s="317"/>
      <c r="R187" s="3"/>
      <c r="S187" s="1">
        <v>1018</v>
      </c>
      <c r="T187" s="27" t="s">
        <v>134</v>
      </c>
      <c r="U187" s="107" t="s">
        <v>357</v>
      </c>
      <c r="V187" s="23"/>
      <c r="X187" s="84">
        <v>19.4</v>
      </c>
      <c r="Y187" s="84">
        <v>10.7</v>
      </c>
      <c r="AH187" s="152">
        <f t="shared" si="18"/>
        <v>22.238591769412757</v>
      </c>
      <c r="AI187" s="152">
        <f t="shared" si="19"/>
        <v>20.629290169999656</v>
      </c>
      <c r="AJ187" s="152">
        <f t="shared" si="20"/>
        <v>19.670490169999656</v>
      </c>
      <c r="AK187" s="152">
        <f t="shared" si="21"/>
        <v>17.24546577259899</v>
      </c>
    </row>
    <row r="188" spans="1:37" ht="12" thickBot="1">
      <c r="A188" s="266">
        <v>41088</v>
      </c>
      <c r="B188" s="201">
        <v>20</v>
      </c>
      <c r="C188" s="49">
        <v>19.2</v>
      </c>
      <c r="D188" s="284">
        <v>24.2</v>
      </c>
      <c r="E188" s="56">
        <v>15.4</v>
      </c>
      <c r="F188" s="174">
        <f t="shared" si="16"/>
        <v>19.8</v>
      </c>
      <c r="G188" s="174">
        <f t="shared" si="22"/>
        <v>92.41735125212543</v>
      </c>
      <c r="H188" s="175">
        <f t="shared" si="17"/>
        <v>18.73277595016928</v>
      </c>
      <c r="I188" s="186">
        <v>15.1</v>
      </c>
      <c r="J188" s="25">
        <v>8</v>
      </c>
      <c r="K188" s="4" t="s">
        <v>456</v>
      </c>
      <c r="L188" s="4">
        <v>3</v>
      </c>
      <c r="M188" s="268">
        <v>1.8</v>
      </c>
      <c r="N188" s="277">
        <v>15.4</v>
      </c>
      <c r="O188" s="28" t="s">
        <v>490</v>
      </c>
      <c r="P188" s="405">
        <v>20.4</v>
      </c>
      <c r="Q188" s="317"/>
      <c r="R188" s="3"/>
      <c r="S188" s="1">
        <v>1003</v>
      </c>
      <c r="T188" s="26" t="s">
        <v>437</v>
      </c>
      <c r="U188" s="107" t="s">
        <v>358</v>
      </c>
      <c r="V188" s="23"/>
      <c r="X188" s="84">
        <v>19.9</v>
      </c>
      <c r="Y188" s="84">
        <v>10.9</v>
      </c>
      <c r="AH188" s="152">
        <f t="shared" si="18"/>
        <v>23.37157630766442</v>
      </c>
      <c r="AI188" s="152">
        <f t="shared" si="19"/>
        <v>22.238591769412757</v>
      </c>
      <c r="AJ188" s="152">
        <f t="shared" si="20"/>
        <v>21.599391769412755</v>
      </c>
      <c r="AK188" s="152">
        <f t="shared" si="21"/>
        <v>18.73277595016928</v>
      </c>
    </row>
    <row r="189" spans="1:37" ht="12" thickBot="1">
      <c r="A189" s="266">
        <v>41089</v>
      </c>
      <c r="B189" s="201">
        <v>16.5</v>
      </c>
      <c r="C189" s="49">
        <v>15.1</v>
      </c>
      <c r="D189" s="284">
        <v>20.9</v>
      </c>
      <c r="E189" s="56">
        <v>13</v>
      </c>
      <c r="F189" s="174">
        <f t="shared" si="16"/>
        <v>16.95</v>
      </c>
      <c r="G189" s="174">
        <f t="shared" si="22"/>
        <v>85.46998171814529</v>
      </c>
      <c r="H189" s="175">
        <f t="shared" si="17"/>
        <v>14.056155785946602</v>
      </c>
      <c r="I189" s="186">
        <v>11.2</v>
      </c>
      <c r="J189" s="25">
        <v>7</v>
      </c>
      <c r="K189" s="4" t="s">
        <v>364</v>
      </c>
      <c r="L189" s="4">
        <v>5</v>
      </c>
      <c r="M189" s="268">
        <v>3.8</v>
      </c>
      <c r="N189" s="277">
        <v>27.3</v>
      </c>
      <c r="O189" s="28" t="s">
        <v>293</v>
      </c>
      <c r="P189" s="284">
        <v>8.4</v>
      </c>
      <c r="Q189" s="317"/>
      <c r="R189" s="3"/>
      <c r="S189" s="1">
        <v>1000</v>
      </c>
      <c r="T189" s="26" t="s">
        <v>361</v>
      </c>
      <c r="U189" s="107" t="s">
        <v>359</v>
      </c>
      <c r="V189" s="23"/>
      <c r="X189" s="84">
        <v>19.8</v>
      </c>
      <c r="Y189" s="84">
        <v>10.9</v>
      </c>
      <c r="AH189" s="152">
        <f t="shared" si="18"/>
        <v>18.76180453991678</v>
      </c>
      <c r="AI189" s="152">
        <f t="shared" si="19"/>
        <v>17.154310910261028</v>
      </c>
      <c r="AJ189" s="152">
        <f t="shared" si="20"/>
        <v>16.035710910261027</v>
      </c>
      <c r="AK189" s="152">
        <f t="shared" si="21"/>
        <v>14.056155785946602</v>
      </c>
    </row>
    <row r="190" spans="1:37" ht="12" thickBot="1">
      <c r="A190" s="266">
        <v>41090</v>
      </c>
      <c r="B190" s="224">
        <v>15.4</v>
      </c>
      <c r="C190" s="239">
        <v>14.4</v>
      </c>
      <c r="D190" s="285">
        <v>19</v>
      </c>
      <c r="E190" s="133">
        <v>12.7</v>
      </c>
      <c r="F190" s="190">
        <f t="shared" si="16"/>
        <v>15.85</v>
      </c>
      <c r="G190" s="190">
        <f t="shared" si="22"/>
        <v>89.19088332126749</v>
      </c>
      <c r="H190" s="191">
        <f t="shared" si="17"/>
        <v>13.630104011068724</v>
      </c>
      <c r="I190" s="240">
        <v>12.7</v>
      </c>
      <c r="J190" s="134">
        <v>5</v>
      </c>
      <c r="K190" s="125" t="s">
        <v>364</v>
      </c>
      <c r="L190" s="125">
        <v>4</v>
      </c>
      <c r="M190" s="282">
        <v>2.3</v>
      </c>
      <c r="N190" s="281">
        <v>21</v>
      </c>
      <c r="O190" s="221" t="s">
        <v>490</v>
      </c>
      <c r="P190" s="285">
        <v>4.3</v>
      </c>
      <c r="Q190" s="246"/>
      <c r="R190" s="124"/>
      <c r="S190" s="125">
        <v>1006</v>
      </c>
      <c r="T190" s="126" t="s">
        <v>32</v>
      </c>
      <c r="U190" s="107" t="s">
        <v>485</v>
      </c>
      <c r="V190" s="113"/>
      <c r="X190" s="84">
        <v>19.9</v>
      </c>
      <c r="Y190" s="84">
        <v>10.7</v>
      </c>
      <c r="AH190" s="152">
        <f t="shared" si="18"/>
        <v>17.48820841929759</v>
      </c>
      <c r="AI190" s="152">
        <f t="shared" si="19"/>
        <v>16.39688756623579</v>
      </c>
      <c r="AJ190" s="152">
        <f t="shared" si="20"/>
        <v>15.59788756623579</v>
      </c>
      <c r="AK190" s="152">
        <f t="shared" si="21"/>
        <v>13.630104011068724</v>
      </c>
    </row>
    <row r="191" spans="1:37" s="171" customFormat="1" ht="12" thickBot="1">
      <c r="A191" s="266">
        <v>41091</v>
      </c>
      <c r="B191" s="195">
        <v>14.2</v>
      </c>
      <c r="C191" s="131">
        <v>12.6</v>
      </c>
      <c r="D191" s="286">
        <v>18.5</v>
      </c>
      <c r="E191" s="140">
        <v>8.2</v>
      </c>
      <c r="F191" s="167">
        <f t="shared" si="16"/>
        <v>13.35</v>
      </c>
      <c r="G191" s="167">
        <f t="shared" si="22"/>
        <v>82.19492861961041</v>
      </c>
      <c r="H191" s="168">
        <f t="shared" si="17"/>
        <v>11.209488139133363</v>
      </c>
      <c r="I191" s="228">
        <v>7.6</v>
      </c>
      <c r="J191" s="135">
        <v>6</v>
      </c>
      <c r="K191" s="128" t="s">
        <v>364</v>
      </c>
      <c r="L191" s="128">
        <v>5</v>
      </c>
      <c r="M191" s="352">
        <v>2.6</v>
      </c>
      <c r="N191" s="275">
        <v>21.8</v>
      </c>
      <c r="O191" s="229" t="s">
        <v>364</v>
      </c>
      <c r="P191" s="286">
        <v>1.3</v>
      </c>
      <c r="Q191" s="211"/>
      <c r="R191" s="105"/>
      <c r="S191" s="106">
        <v>1011</v>
      </c>
      <c r="T191" s="122" t="s">
        <v>105</v>
      </c>
      <c r="U191" s="107" t="s">
        <v>486</v>
      </c>
      <c r="V191" s="108"/>
      <c r="X191" s="109">
        <v>20.1</v>
      </c>
      <c r="Y191" s="109">
        <v>11.2</v>
      </c>
      <c r="AH191" s="171">
        <f t="shared" si="18"/>
        <v>16.185946976106578</v>
      </c>
      <c r="AI191" s="171">
        <f t="shared" si="19"/>
        <v>14.58242756341879</v>
      </c>
      <c r="AJ191" s="171">
        <f t="shared" si="20"/>
        <v>13.30402756341879</v>
      </c>
      <c r="AK191" s="171">
        <f t="shared" si="21"/>
        <v>11.209488139133363</v>
      </c>
    </row>
    <row r="192" spans="1:37" ht="12" thickBot="1">
      <c r="A192" s="266">
        <v>41092</v>
      </c>
      <c r="B192" s="198">
        <v>14.2</v>
      </c>
      <c r="C192" s="130">
        <v>13.8</v>
      </c>
      <c r="D192" s="287">
        <v>16.4</v>
      </c>
      <c r="E192" s="22">
        <v>12.3</v>
      </c>
      <c r="F192" s="174">
        <f t="shared" si="16"/>
        <v>14.35</v>
      </c>
      <c r="G192" s="174">
        <f t="shared" si="22"/>
        <v>95.463074126364</v>
      </c>
      <c r="H192" s="175">
        <f t="shared" si="17"/>
        <v>13.485409430509609</v>
      </c>
      <c r="I192" s="231">
        <v>11.6</v>
      </c>
      <c r="J192" s="114">
        <v>8</v>
      </c>
      <c r="K192" s="127" t="s">
        <v>362</v>
      </c>
      <c r="L192" s="127">
        <v>4</v>
      </c>
      <c r="M192" s="353">
        <v>2.9</v>
      </c>
      <c r="N192" s="276">
        <v>15.4</v>
      </c>
      <c r="O192" s="232" t="s">
        <v>363</v>
      </c>
      <c r="P192" s="287">
        <v>6.2</v>
      </c>
      <c r="Q192" s="316"/>
      <c r="R192" s="101"/>
      <c r="S192" s="102">
        <v>1013</v>
      </c>
      <c r="T192" s="120" t="s">
        <v>89</v>
      </c>
      <c r="U192" s="107" t="s">
        <v>253</v>
      </c>
      <c r="V192" s="103"/>
      <c r="X192" s="84">
        <v>20.1</v>
      </c>
      <c r="Y192" s="84">
        <v>11.1</v>
      </c>
      <c r="AH192" s="152">
        <f t="shared" si="18"/>
        <v>16.185946976106578</v>
      </c>
      <c r="AI192" s="152">
        <f t="shared" si="19"/>
        <v>15.771202559854595</v>
      </c>
      <c r="AJ192" s="152">
        <f t="shared" si="20"/>
        <v>15.451602559854596</v>
      </c>
      <c r="AK192" s="152">
        <f t="shared" si="21"/>
        <v>13.485409430509609</v>
      </c>
    </row>
    <row r="193" spans="1:37" ht="12" thickBot="1">
      <c r="A193" s="266">
        <v>41093</v>
      </c>
      <c r="B193" s="201">
        <v>16</v>
      </c>
      <c r="C193" s="49">
        <v>15.6</v>
      </c>
      <c r="D193" s="284">
        <v>17.3</v>
      </c>
      <c r="E193" s="56">
        <v>13.9</v>
      </c>
      <c r="F193" s="174">
        <f t="shared" si="16"/>
        <v>15.600000000000001</v>
      </c>
      <c r="G193" s="174">
        <f t="shared" si="22"/>
        <v>95.71460401207716</v>
      </c>
      <c r="H193" s="175">
        <f t="shared" si="17"/>
        <v>15.316192810909541</v>
      </c>
      <c r="I193" s="186">
        <v>12.6</v>
      </c>
      <c r="J193" s="25">
        <v>7</v>
      </c>
      <c r="K193" s="4" t="s">
        <v>362</v>
      </c>
      <c r="L193" s="4">
        <v>3</v>
      </c>
      <c r="M193" s="268">
        <v>1.8</v>
      </c>
      <c r="N193" s="277">
        <v>13.4</v>
      </c>
      <c r="O193" s="28" t="s">
        <v>362</v>
      </c>
      <c r="P193" s="284">
        <v>4</v>
      </c>
      <c r="Q193" s="317"/>
      <c r="R193" s="3"/>
      <c r="S193" s="1">
        <v>1013</v>
      </c>
      <c r="T193" s="26" t="s">
        <v>317</v>
      </c>
      <c r="U193" s="107" t="s">
        <v>356</v>
      </c>
      <c r="V193" s="23"/>
      <c r="X193" s="84">
        <v>20.1</v>
      </c>
      <c r="Y193" s="84">
        <v>11.3</v>
      </c>
      <c r="AH193" s="152">
        <f t="shared" si="18"/>
        <v>18.173154145192665</v>
      </c>
      <c r="AI193" s="152">
        <f t="shared" si="19"/>
        <v>17.713962526575546</v>
      </c>
      <c r="AJ193" s="152">
        <f t="shared" si="20"/>
        <v>17.394362526575545</v>
      </c>
      <c r="AK193" s="152">
        <f t="shared" si="21"/>
        <v>15.316192810909541</v>
      </c>
    </row>
    <row r="194" spans="1:37" ht="12" thickBot="1">
      <c r="A194" s="266">
        <v>41094</v>
      </c>
      <c r="B194" s="201">
        <v>16.5</v>
      </c>
      <c r="C194" s="49">
        <v>16.3</v>
      </c>
      <c r="D194" s="284">
        <v>22.4</v>
      </c>
      <c r="E194" s="56">
        <v>15.4</v>
      </c>
      <c r="F194" s="174">
        <f t="shared" si="16"/>
        <v>18.9</v>
      </c>
      <c r="G194" s="174">
        <f t="shared" si="22"/>
        <v>97.88273713107559</v>
      </c>
      <c r="H194" s="175">
        <f t="shared" si="17"/>
        <v>16.16412607516365</v>
      </c>
      <c r="I194" s="186">
        <v>15.4</v>
      </c>
      <c r="J194" s="25">
        <v>8</v>
      </c>
      <c r="K194" s="4" t="s">
        <v>490</v>
      </c>
      <c r="L194" s="359" t="s">
        <v>291</v>
      </c>
      <c r="M194" s="268">
        <v>2.1</v>
      </c>
      <c r="N194" s="277">
        <v>17.8</v>
      </c>
      <c r="O194" s="28" t="s">
        <v>362</v>
      </c>
      <c r="P194" s="284">
        <v>4.4</v>
      </c>
      <c r="Q194" s="317"/>
      <c r="R194" s="3"/>
      <c r="S194" s="1">
        <v>1008</v>
      </c>
      <c r="T194" s="26" t="s">
        <v>10</v>
      </c>
      <c r="U194" s="107" t="s">
        <v>357</v>
      </c>
      <c r="V194" s="23"/>
      <c r="X194" s="84">
        <v>20</v>
      </c>
      <c r="Y194" s="84">
        <v>11.2</v>
      </c>
      <c r="AH194" s="152">
        <f t="shared" si="18"/>
        <v>18.76180453991678</v>
      </c>
      <c r="AI194" s="152">
        <f t="shared" si="19"/>
        <v>18.524367818852948</v>
      </c>
      <c r="AJ194" s="152">
        <f t="shared" si="20"/>
        <v>18.364567818852947</v>
      </c>
      <c r="AK194" s="152">
        <f t="shared" si="21"/>
        <v>16.16412607516365</v>
      </c>
    </row>
    <row r="195" spans="1:37" ht="12" thickBot="1">
      <c r="A195" s="266">
        <v>41095</v>
      </c>
      <c r="B195" s="201">
        <v>16.4</v>
      </c>
      <c r="C195" s="49">
        <v>15.6</v>
      </c>
      <c r="D195" s="284">
        <v>23.7</v>
      </c>
      <c r="E195" s="56">
        <v>13</v>
      </c>
      <c r="F195" s="174">
        <f t="shared" si="16"/>
        <v>18.35</v>
      </c>
      <c r="G195" s="174">
        <f t="shared" si="22"/>
        <v>91.5892679821922</v>
      </c>
      <c r="H195" s="175">
        <f t="shared" si="17"/>
        <v>15.027772067178622</v>
      </c>
      <c r="I195" s="186">
        <v>11.4</v>
      </c>
      <c r="J195" s="25">
        <v>4</v>
      </c>
      <c r="K195" s="4" t="s">
        <v>420</v>
      </c>
      <c r="L195" s="4">
        <v>2</v>
      </c>
      <c r="M195" s="268">
        <v>0.2</v>
      </c>
      <c r="N195" s="277">
        <v>9.5</v>
      </c>
      <c r="O195" s="28" t="s">
        <v>420</v>
      </c>
      <c r="P195" s="284">
        <v>16.2</v>
      </c>
      <c r="Q195" s="317"/>
      <c r="R195" s="3"/>
      <c r="S195" s="1">
        <v>1011</v>
      </c>
      <c r="T195" s="241" t="s">
        <v>37</v>
      </c>
      <c r="U195" s="107" t="s">
        <v>358</v>
      </c>
      <c r="V195" s="23"/>
      <c r="X195" s="84">
        <v>20.2</v>
      </c>
      <c r="Y195" s="84">
        <v>11.4</v>
      </c>
      <c r="AH195" s="152">
        <f t="shared" si="18"/>
        <v>18.642754661927654</v>
      </c>
      <c r="AI195" s="152">
        <f t="shared" si="19"/>
        <v>17.713962526575546</v>
      </c>
      <c r="AJ195" s="152">
        <f t="shared" si="20"/>
        <v>17.074762526575547</v>
      </c>
      <c r="AK195" s="152">
        <f t="shared" si="21"/>
        <v>15.027772067178622</v>
      </c>
    </row>
    <row r="196" spans="1:37" ht="12" thickBot="1">
      <c r="A196" s="266">
        <v>41096</v>
      </c>
      <c r="B196" s="201">
        <v>15.6</v>
      </c>
      <c r="C196" s="49">
        <v>15.6</v>
      </c>
      <c r="D196" s="284">
        <v>17.1</v>
      </c>
      <c r="E196" s="56">
        <v>14.8</v>
      </c>
      <c r="F196" s="174">
        <f t="shared" si="16"/>
        <v>15.950000000000001</v>
      </c>
      <c r="G196" s="174">
        <f t="shared" si="22"/>
        <v>100</v>
      </c>
      <c r="H196" s="175">
        <f t="shared" si="17"/>
        <v>15.6</v>
      </c>
      <c r="I196" s="186">
        <v>15</v>
      </c>
      <c r="J196" s="25">
        <v>8</v>
      </c>
      <c r="K196" s="4" t="s">
        <v>136</v>
      </c>
      <c r="L196" s="4">
        <v>0</v>
      </c>
      <c r="M196" s="268">
        <v>1</v>
      </c>
      <c r="N196" s="277">
        <v>17</v>
      </c>
      <c r="O196" s="28" t="s">
        <v>456</v>
      </c>
      <c r="P196" s="284">
        <v>15.7</v>
      </c>
      <c r="Q196" s="317"/>
      <c r="R196" s="3"/>
      <c r="S196" s="1">
        <v>1007</v>
      </c>
      <c r="T196" s="26" t="s">
        <v>336</v>
      </c>
      <c r="U196" s="107" t="s">
        <v>359</v>
      </c>
      <c r="V196" s="23"/>
      <c r="X196" s="84">
        <v>20.3</v>
      </c>
      <c r="Y196" s="84">
        <v>11.3</v>
      </c>
      <c r="AH196" s="152">
        <f t="shared" si="18"/>
        <v>17.713962526575546</v>
      </c>
      <c r="AI196" s="152">
        <f t="shared" si="19"/>
        <v>17.713962526575546</v>
      </c>
      <c r="AJ196" s="152">
        <f t="shared" si="20"/>
        <v>17.713962526575546</v>
      </c>
      <c r="AK196" s="152">
        <f t="shared" si="21"/>
        <v>15.6</v>
      </c>
    </row>
    <row r="197" spans="1:37" ht="12" thickBot="1">
      <c r="A197" s="266">
        <v>41097</v>
      </c>
      <c r="B197" s="201">
        <v>16.5</v>
      </c>
      <c r="C197" s="49">
        <v>15.5</v>
      </c>
      <c r="D197" s="284">
        <v>19</v>
      </c>
      <c r="E197" s="56">
        <v>10.7</v>
      </c>
      <c r="F197" s="174">
        <f t="shared" si="16"/>
        <v>14.85</v>
      </c>
      <c r="G197" s="174">
        <f t="shared" si="22"/>
        <v>89.55304827571415</v>
      </c>
      <c r="H197" s="175">
        <f t="shared" si="17"/>
        <v>14.777633028232819</v>
      </c>
      <c r="I197" s="186">
        <v>9.6</v>
      </c>
      <c r="J197" s="373">
        <v>5</v>
      </c>
      <c r="K197" s="4" t="s">
        <v>420</v>
      </c>
      <c r="L197" s="4">
        <v>4</v>
      </c>
      <c r="M197" s="268">
        <v>1.7</v>
      </c>
      <c r="N197" s="277">
        <v>19.4</v>
      </c>
      <c r="O197" s="28" t="s">
        <v>456</v>
      </c>
      <c r="P197" s="284">
        <v>1.9</v>
      </c>
      <c r="Q197" s="317"/>
      <c r="R197" s="3"/>
      <c r="S197" s="1">
        <v>1008</v>
      </c>
      <c r="T197" s="26" t="s">
        <v>379</v>
      </c>
      <c r="U197" s="107" t="s">
        <v>485</v>
      </c>
      <c r="V197" s="23"/>
      <c r="X197" s="84">
        <v>20.3</v>
      </c>
      <c r="Y197" s="84">
        <v>11.4</v>
      </c>
      <c r="AH197" s="152">
        <f t="shared" si="18"/>
        <v>18.76180453991678</v>
      </c>
      <c r="AI197" s="152">
        <f t="shared" si="19"/>
        <v>17.600767877026804</v>
      </c>
      <c r="AJ197" s="152">
        <f t="shared" si="20"/>
        <v>16.801767877026805</v>
      </c>
      <c r="AK197" s="152">
        <f t="shared" si="21"/>
        <v>14.777633028232819</v>
      </c>
    </row>
    <row r="198" spans="1:37" ht="12" thickBot="1">
      <c r="A198" s="266">
        <v>41098</v>
      </c>
      <c r="B198" s="201">
        <v>14.5</v>
      </c>
      <c r="C198" s="49">
        <v>13.9</v>
      </c>
      <c r="D198" s="284">
        <v>20.2</v>
      </c>
      <c r="E198" s="56">
        <v>13.4</v>
      </c>
      <c r="F198" s="174">
        <f t="shared" si="16"/>
        <v>16.8</v>
      </c>
      <c r="G198" s="174">
        <f t="shared" si="22"/>
        <v>93.28219807162692</v>
      </c>
      <c r="H198" s="175">
        <f t="shared" si="17"/>
        <v>13.428704372586616</v>
      </c>
      <c r="I198" s="186">
        <v>12.9</v>
      </c>
      <c r="J198" s="25">
        <v>8</v>
      </c>
      <c r="K198" s="4" t="s">
        <v>454</v>
      </c>
      <c r="L198" s="359" t="s">
        <v>428</v>
      </c>
      <c r="M198" s="268">
        <v>0.4</v>
      </c>
      <c r="N198" s="277">
        <v>13.4</v>
      </c>
      <c r="O198" s="28" t="s">
        <v>335</v>
      </c>
      <c r="P198" s="403">
        <v>7.1</v>
      </c>
      <c r="Q198" s="317"/>
      <c r="R198" s="3"/>
      <c r="S198" s="1">
        <v>1007</v>
      </c>
      <c r="T198" s="26" t="s">
        <v>155</v>
      </c>
      <c r="U198" s="107" t="s">
        <v>486</v>
      </c>
      <c r="V198" s="23"/>
      <c r="X198" s="84">
        <v>20.3</v>
      </c>
      <c r="Y198" s="84">
        <v>11.3</v>
      </c>
      <c r="AH198" s="152">
        <f t="shared" si="18"/>
        <v>16.503260083520495</v>
      </c>
      <c r="AI198" s="152">
        <f t="shared" si="19"/>
        <v>15.87400375938533</v>
      </c>
      <c r="AJ198" s="152">
        <f t="shared" si="20"/>
        <v>15.39460375938533</v>
      </c>
      <c r="AK198" s="152">
        <f t="shared" si="21"/>
        <v>13.428704372586616</v>
      </c>
    </row>
    <row r="199" spans="1:37" ht="12" thickBot="1">
      <c r="A199" s="266">
        <v>41099</v>
      </c>
      <c r="B199" s="201">
        <v>14</v>
      </c>
      <c r="C199" s="49">
        <v>13.4</v>
      </c>
      <c r="D199" s="284">
        <v>19.8</v>
      </c>
      <c r="E199" s="56">
        <v>12.8</v>
      </c>
      <c r="F199" s="174">
        <f t="shared" si="16"/>
        <v>16.3</v>
      </c>
      <c r="G199" s="174">
        <f t="shared" si="22"/>
        <v>93.17177830276793</v>
      </c>
      <c r="H199" s="175">
        <f t="shared" si="17"/>
        <v>12.914820761800582</v>
      </c>
      <c r="I199" s="186">
        <v>12.1</v>
      </c>
      <c r="J199" s="25">
        <v>8</v>
      </c>
      <c r="K199" s="4" t="s">
        <v>46</v>
      </c>
      <c r="L199" s="4">
        <v>3</v>
      </c>
      <c r="M199" s="268">
        <v>0.6</v>
      </c>
      <c r="N199" s="277">
        <v>9.5</v>
      </c>
      <c r="O199" s="28" t="s">
        <v>364</v>
      </c>
      <c r="P199" s="284">
        <v>0.8</v>
      </c>
      <c r="Q199" s="317"/>
      <c r="R199" s="3"/>
      <c r="S199" s="1">
        <v>1011</v>
      </c>
      <c r="T199" s="26" t="s">
        <v>30</v>
      </c>
      <c r="U199" s="107" t="s">
        <v>253</v>
      </c>
      <c r="V199" s="23"/>
      <c r="X199" s="84">
        <v>20.1</v>
      </c>
      <c r="Y199" s="84">
        <v>11.6</v>
      </c>
      <c r="AH199" s="152">
        <f t="shared" si="18"/>
        <v>15.977392985196072</v>
      </c>
      <c r="AI199" s="152">
        <f t="shared" si="19"/>
        <v>15.365821170728879</v>
      </c>
      <c r="AJ199" s="152">
        <f t="shared" si="20"/>
        <v>14.886421170728878</v>
      </c>
      <c r="AK199" s="152">
        <f t="shared" si="21"/>
        <v>12.914820761800582</v>
      </c>
    </row>
    <row r="200" spans="1:37" ht="12" thickBot="1">
      <c r="A200" s="266">
        <v>41100</v>
      </c>
      <c r="B200" s="201">
        <v>13.2</v>
      </c>
      <c r="C200" s="49">
        <v>12.8</v>
      </c>
      <c r="D200" s="284">
        <v>16.4</v>
      </c>
      <c r="E200" s="56">
        <v>13.2</v>
      </c>
      <c r="F200" s="174">
        <f t="shared" si="16"/>
        <v>14.799999999999999</v>
      </c>
      <c r="G200" s="174">
        <f t="shared" si="22"/>
        <v>95.31025114704543</v>
      </c>
      <c r="H200" s="175">
        <f t="shared" si="17"/>
        <v>12.466642356890137</v>
      </c>
      <c r="I200" s="186">
        <v>12.5</v>
      </c>
      <c r="J200" s="25">
        <v>8</v>
      </c>
      <c r="K200" s="4" t="s">
        <v>364</v>
      </c>
      <c r="L200" s="4">
        <v>3</v>
      </c>
      <c r="M200" s="268">
        <v>1.2</v>
      </c>
      <c r="N200" s="277">
        <v>13.4</v>
      </c>
      <c r="O200" s="28" t="s">
        <v>293</v>
      </c>
      <c r="P200" s="284">
        <v>1</v>
      </c>
      <c r="Q200" s="317"/>
      <c r="R200" s="3"/>
      <c r="S200" s="1">
        <v>1010</v>
      </c>
      <c r="T200" s="26" t="s">
        <v>34</v>
      </c>
      <c r="U200" s="107" t="s">
        <v>356</v>
      </c>
      <c r="V200" s="23"/>
      <c r="X200" s="84">
        <v>20.2</v>
      </c>
      <c r="Y200" s="84">
        <v>11.4</v>
      </c>
      <c r="AH200" s="152">
        <f t="shared" si="18"/>
        <v>15.166585036022243</v>
      </c>
      <c r="AI200" s="152">
        <f t="shared" si="19"/>
        <v>14.77491028826301</v>
      </c>
      <c r="AJ200" s="152">
        <f t="shared" si="20"/>
        <v>14.45531028826301</v>
      </c>
      <c r="AK200" s="152">
        <f t="shared" si="21"/>
        <v>12.466642356890137</v>
      </c>
    </row>
    <row r="201" spans="1:37" ht="12" thickBot="1">
      <c r="A201" s="266">
        <v>41101</v>
      </c>
      <c r="B201" s="201">
        <v>13.5</v>
      </c>
      <c r="C201" s="49">
        <v>12.3</v>
      </c>
      <c r="D201" s="284">
        <v>18</v>
      </c>
      <c r="E201" s="56">
        <v>7.9</v>
      </c>
      <c r="F201" s="174">
        <f aca="true" t="shared" si="23" ref="F201:F264">AVERAGE(D201:E201)</f>
        <v>12.95</v>
      </c>
      <c r="G201" s="174">
        <f t="shared" si="22"/>
        <v>86.24581562105408</v>
      </c>
      <c r="H201" s="175">
        <f aca="true" t="shared" si="24" ref="H201:H264">AK201</f>
        <v>11.24910137848688</v>
      </c>
      <c r="I201" s="186">
        <v>6.9</v>
      </c>
      <c r="J201" s="25">
        <v>6</v>
      </c>
      <c r="K201" s="4" t="s">
        <v>46</v>
      </c>
      <c r="L201" s="4">
        <v>4</v>
      </c>
      <c r="M201" s="268">
        <v>1.9</v>
      </c>
      <c r="N201" s="277">
        <v>17.8</v>
      </c>
      <c r="O201" s="28" t="s">
        <v>364</v>
      </c>
      <c r="P201" s="284">
        <v>0</v>
      </c>
      <c r="Q201" s="317"/>
      <c r="R201" s="3"/>
      <c r="S201" s="1">
        <v>1010</v>
      </c>
      <c r="T201" s="26" t="s">
        <v>498</v>
      </c>
      <c r="U201" s="107" t="s">
        <v>357</v>
      </c>
      <c r="V201" s="23"/>
      <c r="X201" s="84">
        <v>20.8</v>
      </c>
      <c r="Y201" s="84">
        <v>11.5</v>
      </c>
      <c r="AH201" s="152">
        <f aca="true" t="shared" si="25" ref="AH201:AH264">6.107*EXP(17.38*(B201/(239+B201)))</f>
        <v>15.4662986641253</v>
      </c>
      <c r="AI201" s="152">
        <f aca="true" t="shared" si="26" ref="AI201:AI264">IF(W201&gt;=0,6.107*EXP(17.38*(C201/(239+C201))),6.107*EXP(22.44*(C201/(272.4+C201))))</f>
        <v>14.297835429263056</v>
      </c>
      <c r="AJ201" s="152">
        <f aca="true" t="shared" si="27" ref="AJ201:AJ264">IF(C201&gt;=0,AI201-(0.000799*1000*(B201-C201)),AI201-(0.00072*1000*(B201-C201)))</f>
        <v>13.339035429263056</v>
      </c>
      <c r="AK201" s="152">
        <f aca="true" t="shared" si="28" ref="AK201:AK264">239*LN(AJ201/6.107)/(17.38-LN(AJ201/6.107))</f>
        <v>11.24910137848688</v>
      </c>
    </row>
    <row r="202" spans="1:37" ht="12" thickBot="1">
      <c r="A202" s="266">
        <v>41102</v>
      </c>
      <c r="B202" s="201">
        <v>14.4</v>
      </c>
      <c r="C202" s="49">
        <v>12.3</v>
      </c>
      <c r="D202" s="284">
        <v>19.1</v>
      </c>
      <c r="E202" s="56">
        <v>7.4</v>
      </c>
      <c r="F202" s="174">
        <f t="shared" si="23"/>
        <v>13.25</v>
      </c>
      <c r="G202" s="174">
        <f t="shared" si="22"/>
        <v>76.96543248396621</v>
      </c>
      <c r="H202" s="175">
        <f t="shared" si="24"/>
        <v>10.416393283246517</v>
      </c>
      <c r="I202" s="186">
        <v>6.5</v>
      </c>
      <c r="J202" s="25">
        <v>4</v>
      </c>
      <c r="K202" s="4" t="s">
        <v>45</v>
      </c>
      <c r="L202" s="4">
        <v>3</v>
      </c>
      <c r="M202" s="268">
        <v>1.7</v>
      </c>
      <c r="N202" s="277">
        <v>15.4</v>
      </c>
      <c r="O202" s="28" t="s">
        <v>111</v>
      </c>
      <c r="P202" s="284">
        <v>5</v>
      </c>
      <c r="Q202" s="317"/>
      <c r="R202" s="3"/>
      <c r="S202" s="1">
        <v>1013</v>
      </c>
      <c r="T202" s="26" t="s">
        <v>18</v>
      </c>
      <c r="U202" s="107" t="s">
        <v>358</v>
      </c>
      <c r="V202" s="23"/>
      <c r="X202" s="84">
        <v>20.8</v>
      </c>
      <c r="Y202" s="84">
        <v>11.8</v>
      </c>
      <c r="AH202" s="152">
        <f t="shared" si="25"/>
        <v>16.39688756623579</v>
      </c>
      <c r="AI202" s="152">
        <f t="shared" si="26"/>
        <v>14.297835429263056</v>
      </c>
      <c r="AJ202" s="152">
        <f t="shared" si="27"/>
        <v>12.619935429263057</v>
      </c>
      <c r="AK202" s="152">
        <f t="shared" si="28"/>
        <v>10.416393283246517</v>
      </c>
    </row>
    <row r="203" spans="1:37" ht="12" thickBot="1">
      <c r="A203" s="266">
        <v>41103</v>
      </c>
      <c r="B203" s="201">
        <v>13.8</v>
      </c>
      <c r="C203" s="49">
        <v>13.5</v>
      </c>
      <c r="D203" s="383">
        <v>14.5</v>
      </c>
      <c r="E203" s="56">
        <v>12.5</v>
      </c>
      <c r="F203" s="174">
        <f t="shared" si="23"/>
        <v>13.5</v>
      </c>
      <c r="G203" s="174">
        <f t="shared" si="22"/>
        <v>96.5468461034444</v>
      </c>
      <c r="H203" s="175">
        <f t="shared" si="24"/>
        <v>13.260485445546555</v>
      </c>
      <c r="I203" s="186">
        <v>12.2</v>
      </c>
      <c r="J203" s="25">
        <v>8</v>
      </c>
      <c r="K203" s="4" t="s">
        <v>456</v>
      </c>
      <c r="L203" s="4">
        <v>3</v>
      </c>
      <c r="M203" s="268">
        <v>0.3</v>
      </c>
      <c r="N203" s="277">
        <v>14.2</v>
      </c>
      <c r="O203" s="28" t="s">
        <v>455</v>
      </c>
      <c r="P203" s="284">
        <v>14</v>
      </c>
      <c r="Q203" s="317"/>
      <c r="R203" s="3"/>
      <c r="S203" s="1">
        <v>1002</v>
      </c>
      <c r="T203" s="26" t="s">
        <v>35</v>
      </c>
      <c r="U203" s="107" t="s">
        <v>359</v>
      </c>
      <c r="V203" s="23"/>
      <c r="X203" s="84">
        <v>20.8</v>
      </c>
      <c r="Y203" s="84">
        <v>11.8</v>
      </c>
      <c r="AH203" s="152">
        <f t="shared" si="25"/>
        <v>15.771202559854595</v>
      </c>
      <c r="AI203" s="152">
        <f t="shared" si="26"/>
        <v>15.4662986641253</v>
      </c>
      <c r="AJ203" s="152">
        <f t="shared" si="27"/>
        <v>15.2265986641253</v>
      </c>
      <c r="AK203" s="152">
        <f t="shared" si="28"/>
        <v>13.260485445546555</v>
      </c>
    </row>
    <row r="204" spans="1:37" ht="12" thickBot="1">
      <c r="A204" s="266">
        <v>41104</v>
      </c>
      <c r="B204" s="201">
        <v>13.3</v>
      </c>
      <c r="C204" s="49">
        <v>12.4</v>
      </c>
      <c r="D204" s="284">
        <v>17.8</v>
      </c>
      <c r="E204" s="56">
        <v>11</v>
      </c>
      <c r="F204" s="174">
        <f t="shared" si="23"/>
        <v>14.4</v>
      </c>
      <c r="G204" s="174">
        <f t="shared" si="22"/>
        <v>89.56587182175166</v>
      </c>
      <c r="H204" s="175">
        <f t="shared" si="24"/>
        <v>11.622529619613895</v>
      </c>
      <c r="I204" s="186">
        <v>10.9</v>
      </c>
      <c r="J204" s="25">
        <v>7</v>
      </c>
      <c r="K204" s="4" t="s">
        <v>454</v>
      </c>
      <c r="L204" s="4">
        <v>2</v>
      </c>
      <c r="M204" s="268">
        <v>0.5</v>
      </c>
      <c r="N204" s="277">
        <v>14.6</v>
      </c>
      <c r="O204" s="28" t="s">
        <v>293</v>
      </c>
      <c r="P204" s="284">
        <v>0.3</v>
      </c>
      <c r="Q204" s="317"/>
      <c r="R204" s="3"/>
      <c r="S204" s="1">
        <v>1006</v>
      </c>
      <c r="T204" s="27" t="s">
        <v>321</v>
      </c>
      <c r="U204" s="107" t="s">
        <v>485</v>
      </c>
      <c r="V204" s="23"/>
      <c r="X204" s="84">
        <v>20.5</v>
      </c>
      <c r="Y204" s="84">
        <v>12</v>
      </c>
      <c r="AH204" s="152">
        <f t="shared" si="25"/>
        <v>15.265917559839318</v>
      </c>
      <c r="AI204" s="152">
        <f t="shared" si="26"/>
        <v>14.392152154059962</v>
      </c>
      <c r="AJ204" s="152">
        <f t="shared" si="27"/>
        <v>13.673052154059961</v>
      </c>
      <c r="AK204" s="152">
        <f t="shared" si="28"/>
        <v>11.622529619613895</v>
      </c>
    </row>
    <row r="205" spans="1:37" ht="12" thickBot="1">
      <c r="A205" s="266">
        <v>41105</v>
      </c>
      <c r="B205" s="201">
        <v>14</v>
      </c>
      <c r="C205" s="49">
        <v>11.8</v>
      </c>
      <c r="D205" s="284">
        <v>18</v>
      </c>
      <c r="E205" s="56">
        <v>10</v>
      </c>
      <c r="F205" s="174">
        <f t="shared" si="23"/>
        <v>14</v>
      </c>
      <c r="G205" s="174">
        <f t="shared" si="22"/>
        <v>75.5852627192844</v>
      </c>
      <c r="H205" s="175">
        <f t="shared" si="24"/>
        <v>9.758999784231825</v>
      </c>
      <c r="I205" s="186">
        <v>8.4</v>
      </c>
      <c r="J205" s="25">
        <v>5</v>
      </c>
      <c r="K205" s="4" t="s">
        <v>45</v>
      </c>
      <c r="L205" s="4">
        <v>4</v>
      </c>
      <c r="M205" s="268">
        <v>2.4</v>
      </c>
      <c r="N205" s="277">
        <v>15.4</v>
      </c>
      <c r="O205" s="28" t="s">
        <v>45</v>
      </c>
      <c r="P205" s="284">
        <v>0.4</v>
      </c>
      <c r="Q205" s="317"/>
      <c r="R205" s="3"/>
      <c r="S205" s="1">
        <v>1014</v>
      </c>
      <c r="T205" s="26" t="s">
        <v>414</v>
      </c>
      <c r="U205" s="107" t="s">
        <v>486</v>
      </c>
      <c r="V205" s="23"/>
      <c r="X205" s="84">
        <v>20.3</v>
      </c>
      <c r="Y205" s="84">
        <v>11.8</v>
      </c>
      <c r="AH205" s="152">
        <f t="shared" si="25"/>
        <v>15.977392985196072</v>
      </c>
      <c r="AI205" s="152">
        <f t="shared" si="26"/>
        <v>13.834354463552966</v>
      </c>
      <c r="AJ205" s="152">
        <f t="shared" si="27"/>
        <v>12.076554463552966</v>
      </c>
      <c r="AK205" s="152">
        <f t="shared" si="28"/>
        <v>9.758999784231825</v>
      </c>
    </row>
    <row r="206" spans="1:37" ht="12" thickBot="1">
      <c r="A206" s="266">
        <v>41106</v>
      </c>
      <c r="B206" s="201">
        <v>14.4</v>
      </c>
      <c r="C206" s="49">
        <v>13.7</v>
      </c>
      <c r="D206" s="284">
        <v>17</v>
      </c>
      <c r="E206" s="56">
        <v>10.3</v>
      </c>
      <c r="F206" s="174">
        <f t="shared" si="23"/>
        <v>13.65</v>
      </c>
      <c r="G206" s="174">
        <f t="shared" si="22"/>
        <v>92.14972338191214</v>
      </c>
      <c r="H206" s="175">
        <f t="shared" si="24"/>
        <v>13.142459672392297</v>
      </c>
      <c r="I206" s="186">
        <v>8.4</v>
      </c>
      <c r="J206" s="25">
        <v>8</v>
      </c>
      <c r="K206" s="4" t="s">
        <v>111</v>
      </c>
      <c r="L206" s="4">
        <v>4</v>
      </c>
      <c r="M206" s="268">
        <v>1.6</v>
      </c>
      <c r="N206" s="277">
        <v>16.2</v>
      </c>
      <c r="O206" s="28" t="s">
        <v>490</v>
      </c>
      <c r="P206" s="284">
        <v>12.2</v>
      </c>
      <c r="Q206" s="317"/>
      <c r="R206" s="3"/>
      <c r="S206" s="1">
        <v>1018</v>
      </c>
      <c r="T206" s="26" t="s">
        <v>9</v>
      </c>
      <c r="U206" s="107" t="s">
        <v>253</v>
      </c>
      <c r="V206" s="23"/>
      <c r="X206" s="84">
        <v>20.2</v>
      </c>
      <c r="Y206" s="84">
        <v>11.8</v>
      </c>
      <c r="AH206" s="152">
        <f t="shared" si="25"/>
        <v>16.39688756623579</v>
      </c>
      <c r="AI206" s="152">
        <f t="shared" si="26"/>
        <v>15.668986535529427</v>
      </c>
      <c r="AJ206" s="152">
        <f t="shared" si="27"/>
        <v>15.109686535529427</v>
      </c>
      <c r="AK206" s="152">
        <f t="shared" si="28"/>
        <v>13.142459672392297</v>
      </c>
    </row>
    <row r="207" spans="1:37" ht="12" thickBot="1">
      <c r="A207" s="266">
        <v>41107</v>
      </c>
      <c r="B207" s="201">
        <v>16.7</v>
      </c>
      <c r="C207" s="49">
        <v>15.5</v>
      </c>
      <c r="D207" s="284">
        <v>21.8</v>
      </c>
      <c r="E207" s="56">
        <v>13.5</v>
      </c>
      <c r="F207" s="174">
        <f t="shared" si="23"/>
        <v>17.65</v>
      </c>
      <c r="G207" s="174">
        <f t="shared" si="22"/>
        <v>87.580518785203</v>
      </c>
      <c r="H207" s="175">
        <f t="shared" si="24"/>
        <v>14.629551524610715</v>
      </c>
      <c r="I207" s="186">
        <v>12.5</v>
      </c>
      <c r="J207" s="25">
        <v>7</v>
      </c>
      <c r="K207" s="4" t="s">
        <v>293</v>
      </c>
      <c r="L207" s="4">
        <v>4</v>
      </c>
      <c r="M207" s="277">
        <v>3</v>
      </c>
      <c r="N207" s="277">
        <v>18.6</v>
      </c>
      <c r="O207" s="28" t="s">
        <v>111</v>
      </c>
      <c r="P207" s="284">
        <v>0</v>
      </c>
      <c r="Q207" s="317"/>
      <c r="R207" s="3"/>
      <c r="S207" s="1">
        <v>1023</v>
      </c>
      <c r="T207" s="26" t="s">
        <v>418</v>
      </c>
      <c r="U207" s="107" t="s">
        <v>356</v>
      </c>
      <c r="V207" s="23"/>
      <c r="X207" s="84">
        <v>20.3</v>
      </c>
      <c r="Y207" s="84">
        <v>11.6</v>
      </c>
      <c r="AH207" s="152">
        <f t="shared" si="25"/>
        <v>19.001906026433034</v>
      </c>
      <c r="AI207" s="152">
        <f t="shared" si="26"/>
        <v>17.600767877026804</v>
      </c>
      <c r="AJ207" s="152">
        <f t="shared" si="27"/>
        <v>16.641967877026804</v>
      </c>
      <c r="AK207" s="152">
        <f t="shared" si="28"/>
        <v>14.629551524610715</v>
      </c>
    </row>
    <row r="208" spans="1:37" ht="12" thickBot="1">
      <c r="A208" s="266">
        <v>41108</v>
      </c>
      <c r="B208" s="201">
        <v>16.8</v>
      </c>
      <c r="C208" s="49">
        <v>15.6</v>
      </c>
      <c r="D208" s="284">
        <v>20.2</v>
      </c>
      <c r="E208" s="56">
        <v>15.6</v>
      </c>
      <c r="F208" s="174">
        <f t="shared" si="23"/>
        <v>17.9</v>
      </c>
      <c r="G208" s="174">
        <f t="shared" si="22"/>
        <v>87.61802064674382</v>
      </c>
      <c r="H208" s="175">
        <f t="shared" si="24"/>
        <v>14.73457351235601</v>
      </c>
      <c r="I208" s="186">
        <v>15.2</v>
      </c>
      <c r="J208" s="25">
        <v>8</v>
      </c>
      <c r="K208" s="4" t="s">
        <v>293</v>
      </c>
      <c r="L208" s="4">
        <v>5</v>
      </c>
      <c r="M208" s="277">
        <v>2.5</v>
      </c>
      <c r="N208" s="277">
        <v>15.4</v>
      </c>
      <c r="O208" s="28" t="s">
        <v>364</v>
      </c>
      <c r="P208" s="403">
        <v>3.6</v>
      </c>
      <c r="Q208" s="317"/>
      <c r="R208" s="3"/>
      <c r="S208" s="1">
        <v>1011</v>
      </c>
      <c r="T208" s="26" t="s">
        <v>76</v>
      </c>
      <c r="U208" s="107" t="s">
        <v>357</v>
      </c>
      <c r="V208" s="23"/>
      <c r="X208" s="84">
        <v>20.4</v>
      </c>
      <c r="Y208" s="84">
        <v>11.9</v>
      </c>
      <c r="AH208" s="152">
        <f t="shared" si="25"/>
        <v>19.122963978070903</v>
      </c>
      <c r="AI208" s="152">
        <f t="shared" si="26"/>
        <v>17.713962526575546</v>
      </c>
      <c r="AJ208" s="152">
        <f t="shared" si="27"/>
        <v>16.755162526575546</v>
      </c>
      <c r="AK208" s="152">
        <f t="shared" si="28"/>
        <v>14.73457351235601</v>
      </c>
    </row>
    <row r="209" spans="1:37" ht="12" thickBot="1">
      <c r="A209" s="266">
        <v>41109</v>
      </c>
      <c r="B209" s="201">
        <v>14.4</v>
      </c>
      <c r="C209" s="49">
        <v>12.9</v>
      </c>
      <c r="D209" s="383">
        <v>14.8</v>
      </c>
      <c r="E209" s="56">
        <v>12.2</v>
      </c>
      <c r="F209" s="174">
        <f t="shared" si="23"/>
        <v>13.5</v>
      </c>
      <c r="G209" s="174">
        <f t="shared" si="22"/>
        <v>83.3907419485858</v>
      </c>
      <c r="H209" s="175">
        <f t="shared" si="24"/>
        <v>11.623009634460523</v>
      </c>
      <c r="I209" s="186">
        <v>11.1</v>
      </c>
      <c r="J209" s="25">
        <v>8</v>
      </c>
      <c r="K209" s="4" t="s">
        <v>454</v>
      </c>
      <c r="L209" s="359" t="s">
        <v>291</v>
      </c>
      <c r="M209" s="277">
        <v>1.4</v>
      </c>
      <c r="N209" s="277">
        <v>17.8</v>
      </c>
      <c r="O209" s="28" t="s">
        <v>121</v>
      </c>
      <c r="P209" s="284">
        <v>10.3</v>
      </c>
      <c r="Q209" s="317"/>
      <c r="R209" s="3"/>
      <c r="S209" s="1">
        <v>1010</v>
      </c>
      <c r="T209" s="26" t="s">
        <v>263</v>
      </c>
      <c r="U209" s="107" t="s">
        <v>358</v>
      </c>
      <c r="V209" s="23"/>
      <c r="X209" s="84">
        <v>20.6</v>
      </c>
      <c r="Y209" s="84">
        <v>12</v>
      </c>
      <c r="AH209" s="152">
        <f t="shared" si="25"/>
        <v>16.39688756623579</v>
      </c>
      <c r="AI209" s="152">
        <f t="shared" si="26"/>
        <v>14.871986197959439</v>
      </c>
      <c r="AJ209" s="152">
        <f t="shared" si="27"/>
        <v>13.673486197959438</v>
      </c>
      <c r="AK209" s="152">
        <f t="shared" si="28"/>
        <v>11.623009634460523</v>
      </c>
    </row>
    <row r="210" spans="1:37" ht="12" thickBot="1">
      <c r="A210" s="266">
        <v>41110</v>
      </c>
      <c r="B210" s="201">
        <v>14.5</v>
      </c>
      <c r="C210" s="49">
        <v>13.1</v>
      </c>
      <c r="D210" s="284">
        <v>16.1</v>
      </c>
      <c r="E210" s="56">
        <v>12.1</v>
      </c>
      <c r="F210" s="174">
        <f t="shared" si="23"/>
        <v>14.100000000000001</v>
      </c>
      <c r="G210" s="174">
        <f t="shared" si="22"/>
        <v>84.52403188388776</v>
      </c>
      <c r="H210" s="175">
        <f t="shared" si="24"/>
        <v>11.925274140348437</v>
      </c>
      <c r="I210" s="186">
        <v>12</v>
      </c>
      <c r="J210" s="25">
        <v>7</v>
      </c>
      <c r="K210" s="29" t="s">
        <v>46</v>
      </c>
      <c r="L210" s="29">
        <v>3</v>
      </c>
      <c r="M210" s="277">
        <v>0.1</v>
      </c>
      <c r="N210" s="277">
        <v>10.7</v>
      </c>
      <c r="O210" s="25" t="s">
        <v>46</v>
      </c>
      <c r="P210" s="284">
        <v>1.9</v>
      </c>
      <c r="Q210" s="317"/>
      <c r="R210" s="3"/>
      <c r="S210" s="1">
        <v>1016</v>
      </c>
      <c r="T210" s="26" t="s">
        <v>287</v>
      </c>
      <c r="U210" s="107" t="s">
        <v>359</v>
      </c>
      <c r="V210" s="23"/>
      <c r="X210" s="84">
        <v>20.6</v>
      </c>
      <c r="Y210" s="84">
        <v>12.1</v>
      </c>
      <c r="AH210" s="152">
        <f t="shared" si="25"/>
        <v>16.503260083520495</v>
      </c>
      <c r="AI210" s="152">
        <f t="shared" si="26"/>
        <v>15.067820814875786</v>
      </c>
      <c r="AJ210" s="152">
        <f t="shared" si="27"/>
        <v>13.949220814875785</v>
      </c>
      <c r="AK210" s="152">
        <f t="shared" si="28"/>
        <v>11.925274140348437</v>
      </c>
    </row>
    <row r="211" spans="1:37" ht="12" thickBot="1">
      <c r="A211" s="266">
        <v>41111</v>
      </c>
      <c r="B211" s="201">
        <v>12.9</v>
      </c>
      <c r="C211" s="49">
        <v>12.3</v>
      </c>
      <c r="D211" s="284">
        <v>20.4</v>
      </c>
      <c r="E211" s="56">
        <v>7.8</v>
      </c>
      <c r="F211" s="174">
        <f t="shared" si="23"/>
        <v>14.1</v>
      </c>
      <c r="G211" s="174">
        <f t="shared" si="22"/>
        <v>92.91587045151415</v>
      </c>
      <c r="H211" s="175">
        <f t="shared" si="24"/>
        <v>11.78256648299576</v>
      </c>
      <c r="I211" s="186">
        <v>6.2</v>
      </c>
      <c r="J211" s="373">
        <v>4</v>
      </c>
      <c r="K211" s="29" t="s">
        <v>363</v>
      </c>
      <c r="L211" s="29">
        <v>2</v>
      </c>
      <c r="M211" s="277">
        <v>1.5</v>
      </c>
      <c r="N211" s="277">
        <v>10.7</v>
      </c>
      <c r="O211" s="25" t="s">
        <v>111</v>
      </c>
      <c r="P211" s="284">
        <v>0</v>
      </c>
      <c r="Q211" s="317"/>
      <c r="R211" s="3"/>
      <c r="S211" s="1">
        <v>1025</v>
      </c>
      <c r="T211" s="27" t="s">
        <v>369</v>
      </c>
      <c r="U211" s="107" t="s">
        <v>485</v>
      </c>
      <c r="V211" s="23"/>
      <c r="X211" s="84">
        <v>20.6</v>
      </c>
      <c r="Y211" s="84">
        <v>12.3</v>
      </c>
      <c r="AH211" s="152">
        <f t="shared" si="25"/>
        <v>14.871986197959439</v>
      </c>
      <c r="AI211" s="152">
        <f t="shared" si="26"/>
        <v>14.297835429263056</v>
      </c>
      <c r="AJ211" s="152">
        <f t="shared" si="27"/>
        <v>13.818435429263056</v>
      </c>
      <c r="AK211" s="152">
        <f t="shared" si="28"/>
        <v>11.78256648299576</v>
      </c>
    </row>
    <row r="212" spans="1:37" ht="12" thickBot="1">
      <c r="A212" s="266">
        <v>41112</v>
      </c>
      <c r="B212" s="201">
        <v>18.4</v>
      </c>
      <c r="C212" s="49">
        <v>15.5</v>
      </c>
      <c r="D212" s="284">
        <v>24</v>
      </c>
      <c r="E212" s="56">
        <v>12.9</v>
      </c>
      <c r="F212" s="174">
        <f t="shared" si="23"/>
        <v>18.45</v>
      </c>
      <c r="G212" s="174">
        <f t="shared" si="22"/>
        <v>72.24955505709838</v>
      </c>
      <c r="H212" s="175">
        <f t="shared" si="24"/>
        <v>13.317809360468617</v>
      </c>
      <c r="I212" s="186">
        <v>11.2</v>
      </c>
      <c r="J212" s="25">
        <v>4</v>
      </c>
      <c r="K212" s="29" t="s">
        <v>364</v>
      </c>
      <c r="L212" s="29">
        <v>4</v>
      </c>
      <c r="M212" s="277">
        <v>1.5</v>
      </c>
      <c r="N212" s="277">
        <v>19.4</v>
      </c>
      <c r="O212" s="25" t="s">
        <v>111</v>
      </c>
      <c r="P212" s="284">
        <v>0</v>
      </c>
      <c r="Q212" s="317"/>
      <c r="R212" s="3"/>
      <c r="S212" s="1">
        <v>1026</v>
      </c>
      <c r="T212" s="26" t="s">
        <v>40</v>
      </c>
      <c r="U212" s="107" t="s">
        <v>486</v>
      </c>
      <c r="V212" s="23"/>
      <c r="X212" s="84">
        <v>20.4</v>
      </c>
      <c r="Y212" s="84">
        <v>12.1</v>
      </c>
      <c r="AH212" s="152">
        <f t="shared" si="25"/>
        <v>21.153995848068842</v>
      </c>
      <c r="AI212" s="152">
        <f t="shared" si="26"/>
        <v>17.600767877026804</v>
      </c>
      <c r="AJ212" s="152">
        <f t="shared" si="27"/>
        <v>15.283667877026804</v>
      </c>
      <c r="AK212" s="152">
        <f t="shared" si="28"/>
        <v>13.317809360468617</v>
      </c>
    </row>
    <row r="213" spans="1:37" ht="12" thickBot="1">
      <c r="A213" s="266">
        <v>41113</v>
      </c>
      <c r="B213" s="201">
        <v>20</v>
      </c>
      <c r="C213" s="49">
        <v>17.4</v>
      </c>
      <c r="D213" s="284">
        <v>27.1</v>
      </c>
      <c r="E213" s="56">
        <v>12.6</v>
      </c>
      <c r="F213" s="174">
        <f t="shared" si="23"/>
        <v>19.85</v>
      </c>
      <c r="G213" s="174">
        <f t="shared" si="22"/>
        <v>76.101902986946</v>
      </c>
      <c r="H213" s="175">
        <f t="shared" si="24"/>
        <v>15.663536933747682</v>
      </c>
      <c r="I213" s="186">
        <v>11.5</v>
      </c>
      <c r="J213" s="25">
        <v>0</v>
      </c>
      <c r="K213" s="29" t="s">
        <v>363</v>
      </c>
      <c r="L213" s="29">
        <v>3</v>
      </c>
      <c r="M213" s="277">
        <v>1.9</v>
      </c>
      <c r="N213" s="277">
        <v>17.8</v>
      </c>
      <c r="O213" s="25" t="s">
        <v>363</v>
      </c>
      <c r="P213" s="284">
        <v>0</v>
      </c>
      <c r="Q213" s="317"/>
      <c r="R213" s="3"/>
      <c r="S213" s="1">
        <v>1022</v>
      </c>
      <c r="T213" s="26" t="s">
        <v>381</v>
      </c>
      <c r="U213" s="107" t="s">
        <v>253</v>
      </c>
      <c r="V213" s="23"/>
      <c r="X213" s="84">
        <v>20.3</v>
      </c>
      <c r="Y213" s="84">
        <v>12.2</v>
      </c>
      <c r="AH213" s="152">
        <f t="shared" si="25"/>
        <v>23.37157630766442</v>
      </c>
      <c r="AI213" s="152">
        <f t="shared" si="26"/>
        <v>19.863614328178834</v>
      </c>
      <c r="AJ213" s="152">
        <f t="shared" si="27"/>
        <v>17.786214328178833</v>
      </c>
      <c r="AK213" s="152">
        <f t="shared" si="28"/>
        <v>15.663536933747682</v>
      </c>
    </row>
    <row r="214" spans="1:37" ht="12" thickBot="1">
      <c r="A214" s="266">
        <v>41114</v>
      </c>
      <c r="B214" s="201">
        <v>20.7</v>
      </c>
      <c r="C214" s="49">
        <v>18.4</v>
      </c>
      <c r="D214" s="284">
        <v>29</v>
      </c>
      <c r="E214" s="56">
        <v>12.5</v>
      </c>
      <c r="F214" s="174">
        <f t="shared" si="23"/>
        <v>20.75</v>
      </c>
      <c r="G214" s="174">
        <f t="shared" si="22"/>
        <v>79.15197924090116</v>
      </c>
      <c r="H214" s="175">
        <f t="shared" si="24"/>
        <v>16.958556705205364</v>
      </c>
      <c r="I214" s="186">
        <v>11</v>
      </c>
      <c r="J214" s="25">
        <v>0</v>
      </c>
      <c r="K214" s="29" t="s">
        <v>490</v>
      </c>
      <c r="L214" s="29">
        <v>3</v>
      </c>
      <c r="M214" s="277">
        <v>0.4</v>
      </c>
      <c r="N214" s="277">
        <v>10.7</v>
      </c>
      <c r="O214" s="25" t="s">
        <v>420</v>
      </c>
      <c r="P214" s="284">
        <v>0</v>
      </c>
      <c r="Q214" s="317"/>
      <c r="R214" s="3"/>
      <c r="S214" s="1">
        <v>1019</v>
      </c>
      <c r="T214" s="26" t="s">
        <v>232</v>
      </c>
      <c r="U214" s="107" t="s">
        <v>356</v>
      </c>
      <c r="V214" s="23"/>
      <c r="X214" s="84">
        <v>20.3</v>
      </c>
      <c r="Y214" s="84">
        <v>12</v>
      </c>
      <c r="AH214" s="152">
        <f t="shared" si="25"/>
        <v>24.40405916986508</v>
      </c>
      <c r="AI214" s="152">
        <f t="shared" si="26"/>
        <v>21.153995848068842</v>
      </c>
      <c r="AJ214" s="152">
        <f t="shared" si="27"/>
        <v>19.31629584806884</v>
      </c>
      <c r="AK214" s="152">
        <f t="shared" si="28"/>
        <v>16.958556705205364</v>
      </c>
    </row>
    <row r="215" spans="1:37" ht="12" thickBot="1">
      <c r="A215" s="266">
        <v>41115</v>
      </c>
      <c r="B215" s="201">
        <v>22</v>
      </c>
      <c r="C215" s="49">
        <v>19.7</v>
      </c>
      <c r="D215" s="284">
        <v>23.9</v>
      </c>
      <c r="E215" s="56">
        <v>14</v>
      </c>
      <c r="F215" s="174">
        <f t="shared" si="23"/>
        <v>18.95</v>
      </c>
      <c r="G215" s="174">
        <f t="shared" si="22"/>
        <v>79.85236051380161</v>
      </c>
      <c r="H215" s="175">
        <f t="shared" si="24"/>
        <v>18.361675980023637</v>
      </c>
      <c r="I215" s="186">
        <v>12.3</v>
      </c>
      <c r="J215" s="25">
        <v>6</v>
      </c>
      <c r="K215" s="29" t="s">
        <v>455</v>
      </c>
      <c r="L215" s="29">
        <v>2</v>
      </c>
      <c r="M215" s="277">
        <v>0.2</v>
      </c>
      <c r="N215" s="277">
        <v>10.7</v>
      </c>
      <c r="O215" s="25" t="s">
        <v>456</v>
      </c>
      <c r="P215" s="284">
        <v>0</v>
      </c>
      <c r="Q215" s="317"/>
      <c r="R215" s="3"/>
      <c r="S215" s="1">
        <v>1018</v>
      </c>
      <c r="T215" s="26" t="s">
        <v>297</v>
      </c>
      <c r="U215" s="107" t="s">
        <v>357</v>
      </c>
      <c r="V215" s="23"/>
      <c r="X215" s="84">
        <v>20.7</v>
      </c>
      <c r="Y215" s="84">
        <v>11.8</v>
      </c>
      <c r="AH215" s="152">
        <f t="shared" si="25"/>
        <v>26.427800283968445</v>
      </c>
      <c r="AI215" s="152">
        <f t="shared" si="26"/>
        <v>22.94092235862197</v>
      </c>
      <c r="AJ215" s="152">
        <f t="shared" si="27"/>
        <v>21.10322235862197</v>
      </c>
      <c r="AK215" s="152">
        <f t="shared" si="28"/>
        <v>18.361675980023637</v>
      </c>
    </row>
    <row r="216" spans="1:37" ht="12" thickBot="1">
      <c r="A216" s="266">
        <v>41116</v>
      </c>
      <c r="B216" s="201">
        <v>19</v>
      </c>
      <c r="C216" s="49">
        <v>16.7</v>
      </c>
      <c r="D216" s="284">
        <v>26.3</v>
      </c>
      <c r="E216" s="56">
        <v>14.5</v>
      </c>
      <c r="F216" s="174">
        <f t="shared" si="23"/>
        <v>20.4</v>
      </c>
      <c r="G216" s="174">
        <f t="shared" si="22"/>
        <v>78.1506380755577</v>
      </c>
      <c r="H216" s="175">
        <f t="shared" si="24"/>
        <v>15.108963948873239</v>
      </c>
      <c r="I216" s="186">
        <v>13.6</v>
      </c>
      <c r="J216" s="25">
        <v>4</v>
      </c>
      <c r="K216" s="29" t="s">
        <v>95</v>
      </c>
      <c r="L216" s="29">
        <v>3</v>
      </c>
      <c r="M216" s="277">
        <v>1.4</v>
      </c>
      <c r="N216" s="277">
        <v>15.3</v>
      </c>
      <c r="O216" s="25" t="s">
        <v>455</v>
      </c>
      <c r="P216" s="284">
        <v>0</v>
      </c>
      <c r="Q216" s="317"/>
      <c r="R216" s="3"/>
      <c r="S216" s="1">
        <v>1021</v>
      </c>
      <c r="T216" s="26" t="s">
        <v>397</v>
      </c>
      <c r="U216" s="107" t="s">
        <v>358</v>
      </c>
      <c r="V216" s="23"/>
      <c r="X216" s="84">
        <v>20.3</v>
      </c>
      <c r="Y216" s="84">
        <v>12.1</v>
      </c>
      <c r="AH216" s="152">
        <f t="shared" si="25"/>
        <v>21.962976181766184</v>
      </c>
      <c r="AI216" s="152">
        <f t="shared" si="26"/>
        <v>19.001906026433034</v>
      </c>
      <c r="AJ216" s="152">
        <f t="shared" si="27"/>
        <v>17.164206026433032</v>
      </c>
      <c r="AK216" s="152">
        <f t="shared" si="28"/>
        <v>15.108963948873239</v>
      </c>
    </row>
    <row r="217" spans="1:37" ht="12" thickBot="1">
      <c r="A217" s="266">
        <v>41117</v>
      </c>
      <c r="B217" s="201">
        <v>18.6</v>
      </c>
      <c r="C217" s="49">
        <v>16</v>
      </c>
      <c r="D217" s="284">
        <v>22</v>
      </c>
      <c r="E217" s="56">
        <v>15.2</v>
      </c>
      <c r="F217" s="174">
        <f t="shared" si="23"/>
        <v>18.6</v>
      </c>
      <c r="G217" s="174">
        <f t="shared" si="22"/>
        <v>75.14110087471565</v>
      </c>
      <c r="H217" s="175">
        <f t="shared" si="24"/>
        <v>14.113785848198573</v>
      </c>
      <c r="I217" s="186">
        <v>14.3</v>
      </c>
      <c r="J217" s="25">
        <v>2</v>
      </c>
      <c r="K217" s="29" t="s">
        <v>46</v>
      </c>
      <c r="L217" s="29">
        <v>3</v>
      </c>
      <c r="M217" s="277">
        <v>0.7</v>
      </c>
      <c r="N217" s="277">
        <v>13.2</v>
      </c>
      <c r="O217" s="25" t="s">
        <v>46</v>
      </c>
      <c r="P217" s="284">
        <v>0</v>
      </c>
      <c r="Q217" s="317"/>
      <c r="R217" s="3"/>
      <c r="S217" s="1">
        <v>1015</v>
      </c>
      <c r="T217" s="26" t="s">
        <v>434</v>
      </c>
      <c r="U217" s="107" t="s">
        <v>359</v>
      </c>
      <c r="V217" s="23"/>
      <c r="X217" s="84">
        <v>20.3</v>
      </c>
      <c r="Y217" s="84">
        <v>11.7</v>
      </c>
      <c r="AH217" s="152">
        <f t="shared" si="25"/>
        <v>21.420705789271647</v>
      </c>
      <c r="AI217" s="152">
        <f t="shared" si="26"/>
        <v>18.173154145192665</v>
      </c>
      <c r="AJ217" s="152">
        <f t="shared" si="27"/>
        <v>16.095754145192664</v>
      </c>
      <c r="AK217" s="152">
        <f t="shared" si="28"/>
        <v>14.113785848198573</v>
      </c>
    </row>
    <row r="218" spans="1:37" ht="12" thickBot="1">
      <c r="A218" s="266">
        <v>41118</v>
      </c>
      <c r="B218" s="201">
        <v>15.5</v>
      </c>
      <c r="C218" s="49">
        <v>13</v>
      </c>
      <c r="D218" s="284">
        <v>19.6</v>
      </c>
      <c r="E218" s="56">
        <v>7.9</v>
      </c>
      <c r="F218" s="174">
        <f t="shared" si="23"/>
        <v>13.75</v>
      </c>
      <c r="G218" s="174">
        <f t="shared" si="22"/>
        <v>73.70202376187552</v>
      </c>
      <c r="H218" s="175">
        <f t="shared" si="24"/>
        <v>10.829294189461264</v>
      </c>
      <c r="I218" s="186">
        <v>6.2</v>
      </c>
      <c r="J218" s="25">
        <v>4</v>
      </c>
      <c r="K218" s="29" t="s">
        <v>45</v>
      </c>
      <c r="L218" s="29">
        <v>4</v>
      </c>
      <c r="M218" s="277">
        <v>2.1</v>
      </c>
      <c r="N218" s="277">
        <v>16.1</v>
      </c>
      <c r="O218" s="25" t="s">
        <v>362</v>
      </c>
      <c r="P218" s="284">
        <v>0</v>
      </c>
      <c r="Q218" s="317"/>
      <c r="R218" s="3"/>
      <c r="S218" s="1">
        <v>1011</v>
      </c>
      <c r="T218" s="26" t="s">
        <v>492</v>
      </c>
      <c r="U218" s="107" t="s">
        <v>485</v>
      </c>
      <c r="V218" s="23"/>
      <c r="X218" s="84">
        <v>20.4</v>
      </c>
      <c r="Y218" s="84">
        <v>11.8</v>
      </c>
      <c r="AH218" s="152">
        <f t="shared" si="25"/>
        <v>17.600767877026804</v>
      </c>
      <c r="AI218" s="152">
        <f t="shared" si="26"/>
        <v>14.96962212299885</v>
      </c>
      <c r="AJ218" s="152">
        <f t="shared" si="27"/>
        <v>12.972122122998849</v>
      </c>
      <c r="AK218" s="152">
        <f t="shared" si="28"/>
        <v>10.829294189461264</v>
      </c>
    </row>
    <row r="219" spans="1:37" ht="12" thickBot="1">
      <c r="A219" s="266">
        <v>41119</v>
      </c>
      <c r="B219" s="201">
        <v>15.5</v>
      </c>
      <c r="C219" s="49">
        <v>12.7</v>
      </c>
      <c r="D219" s="284">
        <v>18.1</v>
      </c>
      <c r="E219" s="56">
        <v>9.7</v>
      </c>
      <c r="F219" s="174">
        <f t="shared" si="23"/>
        <v>13.9</v>
      </c>
      <c r="G219" s="174">
        <f t="shared" si="22"/>
        <v>70.68550497481208</v>
      </c>
      <c r="H219" s="175">
        <f t="shared" si="24"/>
        <v>10.20294229164183</v>
      </c>
      <c r="I219" s="186">
        <v>7.9</v>
      </c>
      <c r="J219" s="25">
        <v>5</v>
      </c>
      <c r="K219" s="29" t="s">
        <v>364</v>
      </c>
      <c r="L219" s="29">
        <v>4</v>
      </c>
      <c r="M219" s="277">
        <v>1.2</v>
      </c>
      <c r="N219" s="277">
        <v>15.3</v>
      </c>
      <c r="O219" s="25" t="s">
        <v>490</v>
      </c>
      <c r="P219" s="403">
        <v>1.2</v>
      </c>
      <c r="Q219" s="317"/>
      <c r="R219" s="3"/>
      <c r="S219" s="1">
        <v>1010</v>
      </c>
      <c r="T219" s="26" t="s">
        <v>394</v>
      </c>
      <c r="U219" s="107" t="s">
        <v>486</v>
      </c>
      <c r="V219" s="23"/>
      <c r="X219" s="84">
        <v>20.6</v>
      </c>
      <c r="Y219" s="84">
        <v>12</v>
      </c>
      <c r="AH219" s="152">
        <f t="shared" si="25"/>
        <v>17.600767877026804</v>
      </c>
      <c r="AI219" s="152">
        <f t="shared" si="26"/>
        <v>14.678391653320906</v>
      </c>
      <c r="AJ219" s="152">
        <f t="shared" si="27"/>
        <v>12.441191653320907</v>
      </c>
      <c r="AK219" s="152">
        <f t="shared" si="28"/>
        <v>10.20294229164183</v>
      </c>
    </row>
    <row r="220" spans="1:37" ht="12" thickBot="1">
      <c r="A220" s="266">
        <v>41120</v>
      </c>
      <c r="B220" s="201">
        <v>15.3</v>
      </c>
      <c r="C220" s="49">
        <v>13</v>
      </c>
      <c r="D220" s="284">
        <v>18.2</v>
      </c>
      <c r="E220" s="56">
        <v>9.4</v>
      </c>
      <c r="F220" s="174">
        <f t="shared" si="23"/>
        <v>13.8</v>
      </c>
      <c r="G220" s="174">
        <f t="shared" si="22"/>
        <v>75.5738355818021</v>
      </c>
      <c r="H220" s="175">
        <f t="shared" si="24"/>
        <v>11.013398251155252</v>
      </c>
      <c r="I220" s="186">
        <v>6.7</v>
      </c>
      <c r="J220" s="25">
        <v>4</v>
      </c>
      <c r="K220" s="29" t="s">
        <v>46</v>
      </c>
      <c r="L220" s="29">
        <v>4</v>
      </c>
      <c r="M220" s="277">
        <v>1.3</v>
      </c>
      <c r="N220" s="277">
        <v>15.3</v>
      </c>
      <c r="O220" s="25" t="s">
        <v>364</v>
      </c>
      <c r="P220" s="284">
        <v>6.7</v>
      </c>
      <c r="Q220" s="317"/>
      <c r="R220" s="3"/>
      <c r="S220" s="1">
        <v>1014</v>
      </c>
      <c r="T220" s="26" t="s">
        <v>36</v>
      </c>
      <c r="U220" s="107" t="s">
        <v>253</v>
      </c>
      <c r="V220" s="23"/>
      <c r="X220" s="84">
        <v>20.7</v>
      </c>
      <c r="Y220" s="84">
        <v>12.1</v>
      </c>
      <c r="AH220" s="152">
        <f t="shared" si="25"/>
        <v>17.376281118859826</v>
      </c>
      <c r="AI220" s="152">
        <f t="shared" si="26"/>
        <v>14.96962212299885</v>
      </c>
      <c r="AJ220" s="152">
        <f t="shared" si="27"/>
        <v>13.131922122998848</v>
      </c>
      <c r="AK220" s="152">
        <f t="shared" si="28"/>
        <v>11.013398251155252</v>
      </c>
    </row>
    <row r="221" spans="1:37" ht="12" thickBot="1">
      <c r="A221" s="266">
        <v>41121</v>
      </c>
      <c r="B221" s="219">
        <v>11.7</v>
      </c>
      <c r="C221" s="239">
        <v>11.5</v>
      </c>
      <c r="D221" s="285">
        <v>18.9</v>
      </c>
      <c r="E221" s="133">
        <v>8.7</v>
      </c>
      <c r="F221" s="190">
        <f t="shared" si="23"/>
        <v>13.799999999999999</v>
      </c>
      <c r="G221" s="190">
        <f t="shared" si="22"/>
        <v>97.52309440839304</v>
      </c>
      <c r="H221" s="191">
        <f t="shared" si="24"/>
        <v>11.321079224520485</v>
      </c>
      <c r="I221" s="240">
        <v>7</v>
      </c>
      <c r="J221" s="134">
        <v>8</v>
      </c>
      <c r="K221" s="123" t="s">
        <v>456</v>
      </c>
      <c r="L221" s="123">
        <v>3</v>
      </c>
      <c r="M221" s="281">
        <v>1</v>
      </c>
      <c r="N221" s="281">
        <v>11.6</v>
      </c>
      <c r="O221" s="134" t="s">
        <v>95</v>
      </c>
      <c r="P221" s="285">
        <v>1.5</v>
      </c>
      <c r="Q221" s="246"/>
      <c r="R221" s="124"/>
      <c r="S221" s="125">
        <v>1013</v>
      </c>
      <c r="T221" s="126" t="s">
        <v>511</v>
      </c>
      <c r="U221" s="107" t="s">
        <v>356</v>
      </c>
      <c r="V221" s="113"/>
      <c r="X221" s="84">
        <v>20.6</v>
      </c>
      <c r="Y221" s="84">
        <v>12</v>
      </c>
      <c r="AH221" s="152">
        <f t="shared" si="25"/>
        <v>13.743260220579202</v>
      </c>
      <c r="AI221" s="152">
        <f t="shared" si="26"/>
        <v>13.56265263970658</v>
      </c>
      <c r="AJ221" s="152">
        <f t="shared" si="27"/>
        <v>13.40285263970658</v>
      </c>
      <c r="AK221" s="152">
        <f t="shared" si="28"/>
        <v>11.321079224520485</v>
      </c>
    </row>
    <row r="222" spans="1:37" s="171" customFormat="1" ht="12" thickBot="1">
      <c r="A222" s="266">
        <v>41122</v>
      </c>
      <c r="B222" s="195">
        <v>16.8</v>
      </c>
      <c r="C222" s="131">
        <v>15.5</v>
      </c>
      <c r="D222" s="286">
        <v>21.4</v>
      </c>
      <c r="E222" s="140">
        <v>11.7</v>
      </c>
      <c r="F222" s="167">
        <f t="shared" si="23"/>
        <v>16.549999999999997</v>
      </c>
      <c r="G222" s="167">
        <f t="shared" si="22"/>
        <v>86.60826792342031</v>
      </c>
      <c r="H222" s="168">
        <f t="shared" si="24"/>
        <v>14.555042106403846</v>
      </c>
      <c r="I222" s="228">
        <v>12.3</v>
      </c>
      <c r="J222" s="135">
        <v>7</v>
      </c>
      <c r="K222" s="121" t="s">
        <v>490</v>
      </c>
      <c r="L222" s="394" t="s">
        <v>291</v>
      </c>
      <c r="M222" s="275">
        <v>2</v>
      </c>
      <c r="N222" s="275">
        <v>18.6</v>
      </c>
      <c r="O222" s="135" t="s">
        <v>420</v>
      </c>
      <c r="P222" s="286">
        <v>0</v>
      </c>
      <c r="Q222" s="211"/>
      <c r="R222" s="105"/>
      <c r="S222" s="106">
        <v>1008</v>
      </c>
      <c r="T222" s="122" t="s">
        <v>242</v>
      </c>
      <c r="U222" s="107" t="s">
        <v>357</v>
      </c>
      <c r="V222" s="108"/>
      <c r="X222" s="109">
        <v>20.6</v>
      </c>
      <c r="Y222" s="109">
        <v>11.7</v>
      </c>
      <c r="AH222" s="171">
        <f t="shared" si="25"/>
        <v>19.122963978070903</v>
      </c>
      <c r="AI222" s="171">
        <f t="shared" si="26"/>
        <v>17.600767877026804</v>
      </c>
      <c r="AJ222" s="171">
        <f t="shared" si="27"/>
        <v>16.562067877026802</v>
      </c>
      <c r="AK222" s="171">
        <f t="shared" si="28"/>
        <v>14.555042106403846</v>
      </c>
    </row>
    <row r="223" spans="1:37" ht="12" thickBot="1">
      <c r="A223" s="266">
        <v>41123</v>
      </c>
      <c r="B223" s="198">
        <v>17.7</v>
      </c>
      <c r="C223" s="130">
        <v>15.2</v>
      </c>
      <c r="D223" s="287">
        <v>19.9</v>
      </c>
      <c r="E223" s="22">
        <v>12.5</v>
      </c>
      <c r="F223" s="174">
        <f t="shared" si="23"/>
        <v>16.2</v>
      </c>
      <c r="G223" s="174">
        <f t="shared" si="22"/>
        <v>75.42000656388676</v>
      </c>
      <c r="H223" s="175">
        <f t="shared" si="24"/>
        <v>13.301571331284494</v>
      </c>
      <c r="I223" s="231">
        <v>11.4</v>
      </c>
      <c r="J223" s="114">
        <v>4</v>
      </c>
      <c r="K223" s="100" t="s">
        <v>362</v>
      </c>
      <c r="L223" s="100">
        <v>3</v>
      </c>
      <c r="M223" s="276">
        <v>1</v>
      </c>
      <c r="N223" s="276">
        <v>14.9</v>
      </c>
      <c r="O223" s="114" t="s">
        <v>45</v>
      </c>
      <c r="P223" s="287">
        <v>3.7</v>
      </c>
      <c r="Q223" s="316"/>
      <c r="R223" s="101"/>
      <c r="S223" s="102">
        <v>1009</v>
      </c>
      <c r="T223" s="120" t="s">
        <v>407</v>
      </c>
      <c r="U223" s="107" t="s">
        <v>358</v>
      </c>
      <c r="V223" s="103"/>
      <c r="X223" s="84">
        <v>20.5</v>
      </c>
      <c r="Y223" s="84">
        <v>11.7</v>
      </c>
      <c r="AH223" s="152">
        <f t="shared" si="25"/>
        <v>20.243279798659454</v>
      </c>
      <c r="AI223" s="152">
        <f t="shared" si="26"/>
        <v>17.264982952894922</v>
      </c>
      <c r="AJ223" s="152">
        <f t="shared" si="27"/>
        <v>15.267482952894921</v>
      </c>
      <c r="AK223" s="152">
        <f t="shared" si="28"/>
        <v>13.301571331284494</v>
      </c>
    </row>
    <row r="224" spans="1:37" ht="12" thickBot="1">
      <c r="A224" s="266">
        <v>41124</v>
      </c>
      <c r="B224" s="201">
        <v>15.7</v>
      </c>
      <c r="C224" s="49">
        <v>14.5</v>
      </c>
      <c r="D224" s="284">
        <v>20.5</v>
      </c>
      <c r="E224" s="56">
        <v>10.7</v>
      </c>
      <c r="F224" s="174">
        <f t="shared" si="23"/>
        <v>15.6</v>
      </c>
      <c r="G224" s="174">
        <f t="shared" si="22"/>
        <v>87.19227320236648</v>
      </c>
      <c r="H224" s="175">
        <f t="shared" si="24"/>
        <v>13.577396113266348</v>
      </c>
      <c r="I224" s="186">
        <v>8.4</v>
      </c>
      <c r="J224" s="25">
        <v>4</v>
      </c>
      <c r="K224" s="29" t="s">
        <v>364</v>
      </c>
      <c r="L224" s="29">
        <v>3</v>
      </c>
      <c r="M224" s="277">
        <v>1.1</v>
      </c>
      <c r="N224" s="277">
        <v>14.9</v>
      </c>
      <c r="O224" s="25" t="s">
        <v>490</v>
      </c>
      <c r="P224" s="284">
        <v>1.1</v>
      </c>
      <c r="Q224" s="317"/>
      <c r="R224" s="3"/>
      <c r="S224" s="1">
        <v>1012</v>
      </c>
      <c r="T224" s="26" t="s">
        <v>285</v>
      </c>
      <c r="U224" s="107" t="s">
        <v>359</v>
      </c>
      <c r="V224" s="23"/>
      <c r="X224" s="84">
        <v>20.2</v>
      </c>
      <c r="Y224" s="84">
        <v>11.7</v>
      </c>
      <c r="AH224" s="152">
        <f t="shared" si="25"/>
        <v>17.82779541421407</v>
      </c>
      <c r="AI224" s="152">
        <f t="shared" si="26"/>
        <v>16.503260083520495</v>
      </c>
      <c r="AJ224" s="152">
        <f t="shared" si="27"/>
        <v>15.544460083520494</v>
      </c>
      <c r="AK224" s="152">
        <f t="shared" si="28"/>
        <v>13.577396113266348</v>
      </c>
    </row>
    <row r="225" spans="1:37" ht="12" thickBot="1">
      <c r="A225" s="266">
        <v>41125</v>
      </c>
      <c r="B225" s="201">
        <v>16</v>
      </c>
      <c r="C225" s="49">
        <v>14.7</v>
      </c>
      <c r="D225" s="284">
        <v>20.5</v>
      </c>
      <c r="E225" s="56">
        <v>13.3</v>
      </c>
      <c r="F225" s="174">
        <f t="shared" si="23"/>
        <v>16.9</v>
      </c>
      <c r="G225" s="174">
        <f t="shared" si="22"/>
        <v>86.27629541790968</v>
      </c>
      <c r="H225" s="175">
        <f t="shared" si="24"/>
        <v>13.709943393168356</v>
      </c>
      <c r="I225" s="186">
        <v>11.9</v>
      </c>
      <c r="J225" s="25">
        <v>4</v>
      </c>
      <c r="K225" s="29" t="s">
        <v>363</v>
      </c>
      <c r="L225" s="29">
        <v>3</v>
      </c>
      <c r="M225" s="277">
        <v>1.6</v>
      </c>
      <c r="N225" s="277">
        <v>16.9</v>
      </c>
      <c r="O225" s="25" t="s">
        <v>420</v>
      </c>
      <c r="P225" s="403">
        <v>5.5</v>
      </c>
      <c r="Q225" s="317"/>
      <c r="R225" s="3"/>
      <c r="S225" s="1">
        <v>1009</v>
      </c>
      <c r="T225" s="26" t="s">
        <v>0</v>
      </c>
      <c r="U225" s="107" t="s">
        <v>485</v>
      </c>
      <c r="V225" s="23"/>
      <c r="X225" s="84">
        <v>20.1</v>
      </c>
      <c r="Y225" s="84">
        <v>11.8</v>
      </c>
      <c r="AH225" s="152">
        <f t="shared" si="25"/>
        <v>18.173154145192665</v>
      </c>
      <c r="AI225" s="152">
        <f t="shared" si="26"/>
        <v>16.717824157058523</v>
      </c>
      <c r="AJ225" s="152">
        <f t="shared" si="27"/>
        <v>15.679124157058522</v>
      </c>
      <c r="AK225" s="152">
        <f t="shared" si="28"/>
        <v>13.709943393168356</v>
      </c>
    </row>
    <row r="226" spans="1:37" ht="12" thickBot="1">
      <c r="A226" s="266">
        <v>41126</v>
      </c>
      <c r="B226" s="201">
        <v>14.1</v>
      </c>
      <c r="C226" s="49">
        <v>13.5</v>
      </c>
      <c r="D226" s="284">
        <v>19.8</v>
      </c>
      <c r="E226" s="56">
        <v>11.1</v>
      </c>
      <c r="F226" s="174">
        <f t="shared" si="23"/>
        <v>15.45</v>
      </c>
      <c r="G226" s="174">
        <f t="shared" si="22"/>
        <v>93.1941481073651</v>
      </c>
      <c r="H226" s="175">
        <f t="shared" si="24"/>
        <v>13.017635154537238</v>
      </c>
      <c r="I226" s="186">
        <v>10.2</v>
      </c>
      <c r="J226" s="25">
        <v>6</v>
      </c>
      <c r="K226" s="29" t="s">
        <v>362</v>
      </c>
      <c r="L226" s="29">
        <v>3</v>
      </c>
      <c r="M226" s="277">
        <v>0.2</v>
      </c>
      <c r="N226" s="277">
        <v>15.3</v>
      </c>
      <c r="O226" s="25" t="s">
        <v>363</v>
      </c>
      <c r="P226" s="403">
        <v>4.2</v>
      </c>
      <c r="Q226" s="317"/>
      <c r="R226" s="3"/>
      <c r="S226" s="1">
        <v>1008</v>
      </c>
      <c r="T226" s="26" t="s">
        <v>388</v>
      </c>
      <c r="U226" s="107" t="s">
        <v>486</v>
      </c>
      <c r="V226" s="23"/>
      <c r="X226" s="84">
        <v>20.7</v>
      </c>
      <c r="Y226" s="84">
        <v>11.9</v>
      </c>
      <c r="AH226" s="152">
        <f t="shared" si="25"/>
        <v>16.081373099585093</v>
      </c>
      <c r="AI226" s="152">
        <f t="shared" si="26"/>
        <v>15.4662986641253</v>
      </c>
      <c r="AJ226" s="152">
        <f t="shared" si="27"/>
        <v>14.9868986641253</v>
      </c>
      <c r="AK226" s="152">
        <f t="shared" si="28"/>
        <v>13.017635154537238</v>
      </c>
    </row>
    <row r="227" spans="1:37" ht="12" thickBot="1">
      <c r="A227" s="266">
        <v>41127</v>
      </c>
      <c r="B227" s="201">
        <v>14.1</v>
      </c>
      <c r="C227" s="49">
        <v>13.5</v>
      </c>
      <c r="D227" s="284">
        <v>18.4</v>
      </c>
      <c r="E227" s="56">
        <v>12.7</v>
      </c>
      <c r="F227" s="174">
        <f t="shared" si="23"/>
        <v>15.549999999999999</v>
      </c>
      <c r="G227" s="174">
        <f t="shared" si="22"/>
        <v>93.1941481073651</v>
      </c>
      <c r="H227" s="175">
        <f t="shared" si="24"/>
        <v>13.017635154537238</v>
      </c>
      <c r="I227" s="186">
        <v>11.3</v>
      </c>
      <c r="J227" s="25">
        <v>4</v>
      </c>
      <c r="K227" s="29" t="s">
        <v>335</v>
      </c>
      <c r="L227" s="29">
        <v>2</v>
      </c>
      <c r="M227" s="277">
        <v>0.1</v>
      </c>
      <c r="N227" s="277">
        <v>12.3</v>
      </c>
      <c r="O227" s="25" t="s">
        <v>293</v>
      </c>
      <c r="P227" s="284">
        <v>0.7</v>
      </c>
      <c r="Q227" s="317"/>
      <c r="R227" s="3"/>
      <c r="S227" s="1">
        <v>1008</v>
      </c>
      <c r="T227" s="242" t="s">
        <v>117</v>
      </c>
      <c r="U227" s="107" t="s">
        <v>253</v>
      </c>
      <c r="V227" s="23"/>
      <c r="X227" s="84">
        <v>20.3</v>
      </c>
      <c r="Y227" s="84">
        <v>12</v>
      </c>
      <c r="AH227" s="152">
        <f t="shared" si="25"/>
        <v>16.081373099585093</v>
      </c>
      <c r="AI227" s="152">
        <f t="shared" si="26"/>
        <v>15.4662986641253</v>
      </c>
      <c r="AJ227" s="152">
        <f t="shared" si="27"/>
        <v>14.9868986641253</v>
      </c>
      <c r="AK227" s="152">
        <f t="shared" si="28"/>
        <v>13.017635154537238</v>
      </c>
    </row>
    <row r="228" spans="1:37" ht="12" thickBot="1">
      <c r="A228" s="266">
        <v>41128</v>
      </c>
      <c r="B228" s="201">
        <v>14.3</v>
      </c>
      <c r="C228" s="49">
        <v>13.8</v>
      </c>
      <c r="D228" s="284">
        <v>20.5</v>
      </c>
      <c r="E228" s="56">
        <v>10.1</v>
      </c>
      <c r="F228" s="174">
        <f t="shared" si="23"/>
        <v>15.3</v>
      </c>
      <c r="G228" s="174">
        <f t="shared" si="22"/>
        <v>94.35634210010132</v>
      </c>
      <c r="H228" s="175">
        <f t="shared" si="24"/>
        <v>13.405869244005927</v>
      </c>
      <c r="I228" s="186">
        <v>8.2</v>
      </c>
      <c r="J228" s="25">
        <v>8</v>
      </c>
      <c r="K228" s="29" t="s">
        <v>45</v>
      </c>
      <c r="L228" s="29">
        <v>2</v>
      </c>
      <c r="M228" s="277">
        <v>0.9</v>
      </c>
      <c r="N228" s="277">
        <v>14.9</v>
      </c>
      <c r="O228" s="25" t="s">
        <v>45</v>
      </c>
      <c r="P228" s="284">
        <v>0.8</v>
      </c>
      <c r="Q228" s="317"/>
      <c r="R228" s="3"/>
      <c r="S228" s="1">
        <v>1019</v>
      </c>
      <c r="T228" s="26" t="s">
        <v>86</v>
      </c>
      <c r="U228" s="107" t="s">
        <v>356</v>
      </c>
      <c r="V228" s="23"/>
      <c r="X228" s="84">
        <v>20.2</v>
      </c>
      <c r="Y228" s="84">
        <v>11.8</v>
      </c>
      <c r="AH228" s="152">
        <f t="shared" si="25"/>
        <v>16.291117499602702</v>
      </c>
      <c r="AI228" s="152">
        <f t="shared" si="26"/>
        <v>15.771202559854595</v>
      </c>
      <c r="AJ228" s="152">
        <f t="shared" si="27"/>
        <v>15.371702559854596</v>
      </c>
      <c r="AK228" s="152">
        <f t="shared" si="28"/>
        <v>13.405869244005927</v>
      </c>
    </row>
    <row r="229" spans="1:37" ht="12" thickBot="1">
      <c r="A229" s="266">
        <v>41129</v>
      </c>
      <c r="B229" s="201">
        <v>17</v>
      </c>
      <c r="C229" s="49">
        <v>15.8</v>
      </c>
      <c r="D229" s="284">
        <v>24</v>
      </c>
      <c r="E229" s="56">
        <v>12.2</v>
      </c>
      <c r="F229" s="174">
        <f t="shared" si="23"/>
        <v>18.1</v>
      </c>
      <c r="G229" s="174">
        <f t="shared" si="22"/>
        <v>87.69232674105527</v>
      </c>
      <c r="H229" s="175">
        <f t="shared" si="24"/>
        <v>14.944515511973584</v>
      </c>
      <c r="I229" s="186">
        <v>9.9</v>
      </c>
      <c r="J229" s="373">
        <v>3</v>
      </c>
      <c r="K229" s="29" t="s">
        <v>363</v>
      </c>
      <c r="L229" s="29">
        <v>1</v>
      </c>
      <c r="M229" s="277">
        <v>0.3</v>
      </c>
      <c r="N229" s="277">
        <v>10.7</v>
      </c>
      <c r="O229" s="25" t="s">
        <v>111</v>
      </c>
      <c r="P229" s="284">
        <v>0</v>
      </c>
      <c r="Q229" s="317"/>
      <c r="R229" s="3"/>
      <c r="S229" s="1">
        <v>1024</v>
      </c>
      <c r="T229" s="27" t="s">
        <v>133</v>
      </c>
      <c r="U229" s="107" t="s">
        <v>357</v>
      </c>
      <c r="V229" s="23"/>
      <c r="X229" s="84">
        <v>20.4</v>
      </c>
      <c r="Y229" s="84">
        <v>11.7</v>
      </c>
      <c r="AH229" s="152">
        <f t="shared" si="25"/>
        <v>19.367110246872254</v>
      </c>
      <c r="AI229" s="152">
        <f t="shared" si="26"/>
        <v>17.942269597987615</v>
      </c>
      <c r="AJ229" s="152">
        <f t="shared" si="27"/>
        <v>16.983469597987614</v>
      </c>
      <c r="AK229" s="152">
        <f t="shared" si="28"/>
        <v>14.944515511973584</v>
      </c>
    </row>
    <row r="230" spans="1:37" ht="12" thickBot="1">
      <c r="A230" s="266">
        <v>41130</v>
      </c>
      <c r="B230" s="201">
        <v>18</v>
      </c>
      <c r="C230" s="49">
        <v>15.3</v>
      </c>
      <c r="D230" s="284">
        <v>24.5</v>
      </c>
      <c r="E230" s="56">
        <v>10.6</v>
      </c>
      <c r="F230" s="174">
        <f t="shared" si="23"/>
        <v>17.55</v>
      </c>
      <c r="G230" s="174">
        <f t="shared" si="22"/>
        <v>73.77365383609842</v>
      </c>
      <c r="H230" s="175">
        <f t="shared" si="24"/>
        <v>13.252819629685547</v>
      </c>
      <c r="I230" s="186">
        <v>8.8</v>
      </c>
      <c r="J230" s="25">
        <v>2</v>
      </c>
      <c r="K230" s="29" t="s">
        <v>46</v>
      </c>
      <c r="L230" s="29">
        <v>1</v>
      </c>
      <c r="M230" s="277">
        <v>0.2</v>
      </c>
      <c r="N230" s="277">
        <v>9.9</v>
      </c>
      <c r="O230" s="25" t="s">
        <v>45</v>
      </c>
      <c r="P230" s="284">
        <v>0</v>
      </c>
      <c r="Q230" s="317"/>
      <c r="R230" s="3"/>
      <c r="S230" s="1">
        <v>1028</v>
      </c>
      <c r="T230" s="26" t="s">
        <v>31</v>
      </c>
      <c r="U230" s="107" t="s">
        <v>358</v>
      </c>
      <c r="V230" s="23"/>
      <c r="X230" s="84">
        <v>20.3</v>
      </c>
      <c r="Y230" s="84">
        <v>11.8</v>
      </c>
      <c r="AH230" s="152">
        <f t="shared" si="25"/>
        <v>20.629290169999656</v>
      </c>
      <c r="AI230" s="152">
        <f t="shared" si="26"/>
        <v>17.376281118859826</v>
      </c>
      <c r="AJ230" s="152">
        <f t="shared" si="27"/>
        <v>15.218981118859826</v>
      </c>
      <c r="AK230" s="152">
        <f t="shared" si="28"/>
        <v>13.252819629685547</v>
      </c>
    </row>
    <row r="231" spans="1:37" ht="12" thickBot="1">
      <c r="A231" s="266">
        <v>41131</v>
      </c>
      <c r="B231" s="201">
        <v>18.5</v>
      </c>
      <c r="C231" s="49">
        <v>15.3</v>
      </c>
      <c r="D231" s="284">
        <v>24</v>
      </c>
      <c r="E231" s="56">
        <v>9.9</v>
      </c>
      <c r="F231" s="174">
        <f t="shared" si="23"/>
        <v>16.95</v>
      </c>
      <c r="G231" s="174">
        <f t="shared" si="22"/>
        <v>69.61756767434126</v>
      </c>
      <c r="H231" s="175">
        <f t="shared" si="24"/>
        <v>12.84598484448884</v>
      </c>
      <c r="I231" s="186">
        <v>7.5</v>
      </c>
      <c r="J231" s="25">
        <v>1</v>
      </c>
      <c r="K231" s="29" t="s">
        <v>95</v>
      </c>
      <c r="L231" s="29">
        <v>1</v>
      </c>
      <c r="M231" s="277">
        <v>0.5</v>
      </c>
      <c r="N231" s="277">
        <v>17.8</v>
      </c>
      <c r="O231" s="25" t="s">
        <v>455</v>
      </c>
      <c r="P231" s="284">
        <v>0</v>
      </c>
      <c r="Q231" s="317"/>
      <c r="R231" s="3"/>
      <c r="S231" s="1">
        <v>1028</v>
      </c>
      <c r="T231" s="26" t="s">
        <v>236</v>
      </c>
      <c r="U231" s="107" t="s">
        <v>359</v>
      </c>
      <c r="V231" s="23"/>
      <c r="X231" s="84">
        <v>20.4</v>
      </c>
      <c r="Y231" s="84">
        <v>11.9</v>
      </c>
      <c r="AH231" s="152">
        <f t="shared" si="25"/>
        <v>21.286984900395762</v>
      </c>
      <c r="AI231" s="152">
        <f t="shared" si="26"/>
        <v>17.376281118859826</v>
      </c>
      <c r="AJ231" s="152">
        <f t="shared" si="27"/>
        <v>14.819481118859827</v>
      </c>
      <c r="AK231" s="152">
        <f t="shared" si="28"/>
        <v>12.84598484448884</v>
      </c>
    </row>
    <row r="232" spans="1:37" ht="12" thickBot="1">
      <c r="A232" s="266">
        <v>41132</v>
      </c>
      <c r="B232" s="201">
        <v>17.2</v>
      </c>
      <c r="C232" s="49">
        <v>15.7</v>
      </c>
      <c r="D232" s="284">
        <v>22.2</v>
      </c>
      <c r="E232" s="56">
        <v>13.5</v>
      </c>
      <c r="F232" s="174">
        <f t="shared" si="23"/>
        <v>17.85</v>
      </c>
      <c r="G232" s="174">
        <f aca="true" t="shared" si="29" ref="G232:G295">100*(AJ232/AH232)</f>
        <v>84.78284932421586</v>
      </c>
      <c r="H232" s="175">
        <f t="shared" si="24"/>
        <v>14.617755013375843</v>
      </c>
      <c r="I232" s="186">
        <v>11.7</v>
      </c>
      <c r="J232" s="25">
        <v>4</v>
      </c>
      <c r="K232" s="29" t="s">
        <v>95</v>
      </c>
      <c r="L232" s="396" t="s">
        <v>291</v>
      </c>
      <c r="M232" s="277">
        <v>2.7</v>
      </c>
      <c r="N232" s="277">
        <v>21.1</v>
      </c>
      <c r="O232" s="25" t="s">
        <v>95</v>
      </c>
      <c r="P232" s="284">
        <v>0</v>
      </c>
      <c r="Q232" s="317"/>
      <c r="R232" s="3"/>
      <c r="S232" s="1">
        <v>1024</v>
      </c>
      <c r="T232" s="26" t="s">
        <v>326</v>
      </c>
      <c r="U232" s="107" t="s">
        <v>485</v>
      </c>
      <c r="V232" s="23"/>
      <c r="X232" s="84">
        <v>20.3</v>
      </c>
      <c r="Y232" s="84">
        <v>11.7</v>
      </c>
      <c r="AH232" s="152">
        <f t="shared" si="25"/>
        <v>19.61398507689028</v>
      </c>
      <c r="AI232" s="152">
        <f t="shared" si="26"/>
        <v>17.82779541421407</v>
      </c>
      <c r="AJ232" s="152">
        <f t="shared" si="27"/>
        <v>16.62929541421407</v>
      </c>
      <c r="AK232" s="152">
        <f t="shared" si="28"/>
        <v>14.617755013375843</v>
      </c>
    </row>
    <row r="233" spans="1:37" ht="12" thickBot="1">
      <c r="A233" s="266">
        <v>41133</v>
      </c>
      <c r="B233" s="201">
        <v>18</v>
      </c>
      <c r="C233" s="49">
        <v>16.4</v>
      </c>
      <c r="D233" s="284">
        <v>22</v>
      </c>
      <c r="E233" s="56">
        <v>12.1</v>
      </c>
      <c r="F233" s="174">
        <f t="shared" si="23"/>
        <v>17.05</v>
      </c>
      <c r="G233" s="174">
        <f t="shared" si="29"/>
        <v>84.17330174152056</v>
      </c>
      <c r="H233" s="175">
        <f t="shared" si="24"/>
        <v>15.289311162188111</v>
      </c>
      <c r="I233" s="186">
        <v>11</v>
      </c>
      <c r="J233" s="25">
        <v>4</v>
      </c>
      <c r="K233" s="29" t="s">
        <v>455</v>
      </c>
      <c r="L233" s="396" t="s">
        <v>505</v>
      </c>
      <c r="M233" s="277">
        <v>1.3</v>
      </c>
      <c r="N233" s="277">
        <v>18.6</v>
      </c>
      <c r="O233" s="25" t="s">
        <v>456</v>
      </c>
      <c r="P233" s="284">
        <v>1.2</v>
      </c>
      <c r="Q233" s="317"/>
      <c r="R233" s="3"/>
      <c r="S233" s="1">
        <v>1013</v>
      </c>
      <c r="T233" s="26" t="s">
        <v>92</v>
      </c>
      <c r="U233" s="107" t="s">
        <v>486</v>
      </c>
      <c r="V233" s="23"/>
      <c r="X233" s="84">
        <v>20.4</v>
      </c>
      <c r="Y233" s="84">
        <v>11.8</v>
      </c>
      <c r="AH233" s="152">
        <f t="shared" si="25"/>
        <v>20.629290169999656</v>
      </c>
      <c r="AI233" s="152">
        <f t="shared" si="26"/>
        <v>18.642754661927654</v>
      </c>
      <c r="AJ233" s="152">
        <f t="shared" si="27"/>
        <v>17.364354661927653</v>
      </c>
      <c r="AK233" s="152">
        <f t="shared" si="28"/>
        <v>15.289311162188111</v>
      </c>
    </row>
    <row r="234" spans="1:37" ht="12" thickBot="1">
      <c r="A234" s="266">
        <v>41134</v>
      </c>
      <c r="B234" s="201">
        <v>18.9</v>
      </c>
      <c r="C234" s="49">
        <v>17</v>
      </c>
      <c r="D234" s="284">
        <v>21.8</v>
      </c>
      <c r="E234" s="56">
        <v>14.7</v>
      </c>
      <c r="F234" s="174">
        <f t="shared" si="23"/>
        <v>18.25</v>
      </c>
      <c r="G234" s="174">
        <f t="shared" si="29"/>
        <v>81.77755925690961</v>
      </c>
      <c r="H234" s="175">
        <f t="shared" si="24"/>
        <v>15.718574861434933</v>
      </c>
      <c r="I234" s="186">
        <v>13.3</v>
      </c>
      <c r="J234" s="25">
        <v>7</v>
      </c>
      <c r="K234" s="29" t="s">
        <v>363</v>
      </c>
      <c r="L234" s="396" t="s">
        <v>396</v>
      </c>
      <c r="M234" s="277">
        <v>2.5</v>
      </c>
      <c r="N234" s="277">
        <v>16.9</v>
      </c>
      <c r="O234" s="25" t="s">
        <v>456</v>
      </c>
      <c r="P234" s="284">
        <v>0.1</v>
      </c>
      <c r="Q234" s="317"/>
      <c r="R234" s="3"/>
      <c r="S234" s="1">
        <v>1010</v>
      </c>
      <c r="T234" s="26" t="s">
        <v>185</v>
      </c>
      <c r="U234" s="107" t="s">
        <v>253</v>
      </c>
      <c r="V234" s="23"/>
      <c r="X234" s="84">
        <v>20.3</v>
      </c>
      <c r="Y234" s="84">
        <v>12</v>
      </c>
      <c r="AH234" s="152">
        <f t="shared" si="25"/>
        <v>21.826293678927744</v>
      </c>
      <c r="AI234" s="152">
        <f t="shared" si="26"/>
        <v>19.367110246872254</v>
      </c>
      <c r="AJ234" s="152">
        <f t="shared" si="27"/>
        <v>17.849010246872254</v>
      </c>
      <c r="AK234" s="152">
        <f t="shared" si="28"/>
        <v>15.718574861434933</v>
      </c>
    </row>
    <row r="235" spans="1:37" ht="12" thickBot="1">
      <c r="A235" s="266">
        <v>41135</v>
      </c>
      <c r="B235" s="201">
        <v>17</v>
      </c>
      <c r="C235" s="49">
        <v>16</v>
      </c>
      <c r="D235" s="284">
        <v>24.6</v>
      </c>
      <c r="E235" s="56">
        <v>14.7</v>
      </c>
      <c r="F235" s="174">
        <f t="shared" si="23"/>
        <v>19.65</v>
      </c>
      <c r="G235" s="174">
        <f t="shared" si="29"/>
        <v>89.7095845674682</v>
      </c>
      <c r="H235" s="175">
        <f t="shared" si="24"/>
        <v>15.298094216101934</v>
      </c>
      <c r="I235" s="186">
        <v>12.1</v>
      </c>
      <c r="J235" s="25">
        <v>4</v>
      </c>
      <c r="K235" s="29" t="s">
        <v>490</v>
      </c>
      <c r="L235" s="29">
        <v>3</v>
      </c>
      <c r="M235" s="277">
        <v>1.4</v>
      </c>
      <c r="N235" s="277">
        <v>11.6</v>
      </c>
      <c r="O235" s="25" t="s">
        <v>420</v>
      </c>
      <c r="P235" s="284">
        <v>0</v>
      </c>
      <c r="Q235" s="317"/>
      <c r="R235" s="3"/>
      <c r="S235" s="1">
        <v>1011</v>
      </c>
      <c r="T235" s="26" t="s">
        <v>390</v>
      </c>
      <c r="U235" s="107" t="s">
        <v>356</v>
      </c>
      <c r="V235" s="23"/>
      <c r="X235" s="84">
        <v>20.4</v>
      </c>
      <c r="Y235" s="84">
        <v>12</v>
      </c>
      <c r="AH235" s="152">
        <f t="shared" si="25"/>
        <v>19.367110246872254</v>
      </c>
      <c r="AI235" s="152">
        <f t="shared" si="26"/>
        <v>18.173154145192665</v>
      </c>
      <c r="AJ235" s="152">
        <f t="shared" si="27"/>
        <v>17.374154145192666</v>
      </c>
      <c r="AK235" s="152">
        <f t="shared" si="28"/>
        <v>15.298094216101934</v>
      </c>
    </row>
    <row r="236" spans="1:37" ht="12" thickBot="1">
      <c r="A236" s="266">
        <v>41136</v>
      </c>
      <c r="B236" s="201">
        <v>20.2</v>
      </c>
      <c r="C236" s="49">
        <v>18.4</v>
      </c>
      <c r="D236" s="284">
        <v>21.2</v>
      </c>
      <c r="E236" s="56">
        <v>16.8</v>
      </c>
      <c r="F236" s="174">
        <f t="shared" si="23"/>
        <v>19</v>
      </c>
      <c r="G236" s="174">
        <f t="shared" si="29"/>
        <v>83.320514333306</v>
      </c>
      <c r="H236" s="175">
        <f t="shared" si="24"/>
        <v>17.28183751754701</v>
      </c>
      <c r="I236" s="186">
        <v>13.6</v>
      </c>
      <c r="J236" s="25">
        <v>7</v>
      </c>
      <c r="K236" s="29" t="s">
        <v>95</v>
      </c>
      <c r="L236" s="396">
        <v>5</v>
      </c>
      <c r="M236" s="277">
        <v>3.4</v>
      </c>
      <c r="N236" s="277">
        <v>26</v>
      </c>
      <c r="O236" s="25" t="s">
        <v>455</v>
      </c>
      <c r="P236" s="284">
        <v>12</v>
      </c>
      <c r="Q236" s="317"/>
      <c r="R236" s="3"/>
      <c r="S236" s="1">
        <v>1006</v>
      </c>
      <c r="T236" s="26" t="s">
        <v>314</v>
      </c>
      <c r="U236" s="107" t="s">
        <v>357</v>
      </c>
      <c r="V236" s="23"/>
      <c r="X236" s="84">
        <v>20.2</v>
      </c>
      <c r="Y236" s="84">
        <v>11.6</v>
      </c>
      <c r="AH236" s="152">
        <f t="shared" si="25"/>
        <v>23.662594987352087</v>
      </c>
      <c r="AI236" s="152">
        <f t="shared" si="26"/>
        <v>21.153995848068842</v>
      </c>
      <c r="AJ236" s="152">
        <f t="shared" si="27"/>
        <v>19.71579584806884</v>
      </c>
      <c r="AK236" s="152">
        <f t="shared" si="28"/>
        <v>17.28183751754701</v>
      </c>
    </row>
    <row r="237" spans="1:37" ht="12" thickBot="1">
      <c r="A237" s="266">
        <v>41137</v>
      </c>
      <c r="B237" s="201">
        <v>18.2</v>
      </c>
      <c r="C237" s="49">
        <v>16.4</v>
      </c>
      <c r="D237" s="284">
        <v>21.5</v>
      </c>
      <c r="E237" s="56">
        <v>13.4</v>
      </c>
      <c r="F237" s="174">
        <f t="shared" si="23"/>
        <v>17.45</v>
      </c>
      <c r="G237" s="174">
        <f t="shared" si="29"/>
        <v>82.35706188192353</v>
      </c>
      <c r="H237" s="175">
        <f t="shared" si="24"/>
        <v>15.145468739242045</v>
      </c>
      <c r="I237" s="186">
        <v>11.4</v>
      </c>
      <c r="J237" s="25">
        <v>4</v>
      </c>
      <c r="K237" s="29" t="s">
        <v>363</v>
      </c>
      <c r="L237" s="396" t="s">
        <v>396</v>
      </c>
      <c r="M237" s="277">
        <v>2.9</v>
      </c>
      <c r="N237" s="277">
        <v>18.6</v>
      </c>
      <c r="O237" s="25" t="s">
        <v>490</v>
      </c>
      <c r="P237" s="284">
        <v>0.5</v>
      </c>
      <c r="Q237" s="317"/>
      <c r="R237" s="3"/>
      <c r="S237" s="1">
        <v>1012</v>
      </c>
      <c r="T237" s="26" t="s">
        <v>73</v>
      </c>
      <c r="U237" s="107" t="s">
        <v>358</v>
      </c>
      <c r="V237" s="23"/>
      <c r="X237" s="84">
        <v>20.2</v>
      </c>
      <c r="Y237" s="84">
        <v>11.3</v>
      </c>
      <c r="AH237" s="152">
        <f t="shared" si="25"/>
        <v>20.890199660830618</v>
      </c>
      <c r="AI237" s="152">
        <f t="shared" si="26"/>
        <v>18.642754661927654</v>
      </c>
      <c r="AJ237" s="152">
        <f t="shared" si="27"/>
        <v>17.204554661927652</v>
      </c>
      <c r="AK237" s="152">
        <f t="shared" si="28"/>
        <v>15.145468739242045</v>
      </c>
    </row>
    <row r="238" spans="1:37" ht="12" thickBot="1">
      <c r="A238" s="266">
        <v>41138</v>
      </c>
      <c r="B238" s="201">
        <v>17.9</v>
      </c>
      <c r="C238" s="49">
        <v>17.4</v>
      </c>
      <c r="D238" s="284">
        <v>20.9</v>
      </c>
      <c r="E238" s="56">
        <v>16.5</v>
      </c>
      <c r="F238" s="174">
        <f t="shared" si="23"/>
        <v>18.7</v>
      </c>
      <c r="G238" s="174">
        <f t="shared" si="29"/>
        <v>94.9473181546698</v>
      </c>
      <c r="H238" s="175">
        <f t="shared" si="24"/>
        <v>17.078850749132837</v>
      </c>
      <c r="I238" s="186">
        <v>14.9</v>
      </c>
      <c r="J238" s="25">
        <v>8</v>
      </c>
      <c r="K238" s="29" t="s">
        <v>363</v>
      </c>
      <c r="L238" s="29">
        <v>5</v>
      </c>
      <c r="M238" s="277">
        <v>3.3</v>
      </c>
      <c r="N238" s="277">
        <v>22.7</v>
      </c>
      <c r="O238" s="25" t="s">
        <v>456</v>
      </c>
      <c r="P238" s="284">
        <v>1.1</v>
      </c>
      <c r="Q238" s="317"/>
      <c r="R238" s="3"/>
      <c r="S238" s="1">
        <v>1011</v>
      </c>
      <c r="T238" s="26" t="s">
        <v>72</v>
      </c>
      <c r="U238" s="107" t="s">
        <v>359</v>
      </c>
      <c r="V238" s="23"/>
      <c r="X238" s="84">
        <v>20.2</v>
      </c>
      <c r="Y238" s="84">
        <v>11.4</v>
      </c>
      <c r="AH238" s="152">
        <f t="shared" si="25"/>
        <v>20.49990953559285</v>
      </c>
      <c r="AI238" s="152">
        <f t="shared" si="26"/>
        <v>19.863614328178834</v>
      </c>
      <c r="AJ238" s="152">
        <f t="shared" si="27"/>
        <v>19.464114328178834</v>
      </c>
      <c r="AK238" s="152">
        <f t="shared" si="28"/>
        <v>17.078850749132837</v>
      </c>
    </row>
    <row r="239" spans="1:37" ht="12" thickBot="1">
      <c r="A239" s="266">
        <v>41139</v>
      </c>
      <c r="B239" s="201">
        <v>19.5</v>
      </c>
      <c r="C239" s="49">
        <v>18.4</v>
      </c>
      <c r="D239" s="284">
        <v>25</v>
      </c>
      <c r="E239" s="56">
        <v>15.9</v>
      </c>
      <c r="F239" s="174">
        <f t="shared" si="23"/>
        <v>20.45</v>
      </c>
      <c r="G239" s="174">
        <f t="shared" si="29"/>
        <v>89.48437502842431</v>
      </c>
      <c r="H239" s="175">
        <f t="shared" si="24"/>
        <v>17.72491555273536</v>
      </c>
      <c r="I239" s="186">
        <v>14.6</v>
      </c>
      <c r="J239" s="25">
        <v>7</v>
      </c>
      <c r="K239" s="29" t="s">
        <v>364</v>
      </c>
      <c r="L239" s="29">
        <v>3</v>
      </c>
      <c r="M239" s="277">
        <v>0.7</v>
      </c>
      <c r="N239" s="277">
        <v>14.1</v>
      </c>
      <c r="O239" s="25" t="s">
        <v>111</v>
      </c>
      <c r="P239" s="284">
        <v>0</v>
      </c>
      <c r="Q239" s="317"/>
      <c r="R239" s="3"/>
      <c r="S239" s="1">
        <v>1013</v>
      </c>
      <c r="T239" s="26" t="s">
        <v>8</v>
      </c>
      <c r="U239" s="107" t="s">
        <v>485</v>
      </c>
      <c r="V239" s="23"/>
      <c r="X239" s="84">
        <v>20</v>
      </c>
      <c r="Y239" s="84">
        <v>11.7</v>
      </c>
      <c r="AH239" s="152">
        <f t="shared" si="25"/>
        <v>22.65769397353286</v>
      </c>
      <c r="AI239" s="152">
        <f t="shared" si="26"/>
        <v>21.153995848068842</v>
      </c>
      <c r="AJ239" s="152">
        <f t="shared" si="27"/>
        <v>20.27509584806884</v>
      </c>
      <c r="AK239" s="152">
        <f t="shared" si="28"/>
        <v>17.72491555273536</v>
      </c>
    </row>
    <row r="240" spans="1:37" ht="12" thickBot="1">
      <c r="A240" s="266">
        <v>41140</v>
      </c>
      <c r="B240" s="201">
        <v>20.4</v>
      </c>
      <c r="C240" s="49">
        <v>18.5</v>
      </c>
      <c r="D240" s="284">
        <v>24</v>
      </c>
      <c r="E240" s="56">
        <v>15</v>
      </c>
      <c r="F240" s="174">
        <f t="shared" si="23"/>
        <v>19.5</v>
      </c>
      <c r="G240" s="174">
        <f t="shared" si="29"/>
        <v>82.51895587357674</v>
      </c>
      <c r="H240" s="175">
        <f t="shared" si="24"/>
        <v>17.324364703408854</v>
      </c>
      <c r="I240" s="186">
        <v>12.8</v>
      </c>
      <c r="J240" s="25">
        <v>6</v>
      </c>
      <c r="K240" s="29" t="s">
        <v>455</v>
      </c>
      <c r="L240" s="29">
        <v>3</v>
      </c>
      <c r="M240" s="277">
        <v>0.2</v>
      </c>
      <c r="N240" s="277">
        <v>11.6</v>
      </c>
      <c r="O240" s="25" t="s">
        <v>45</v>
      </c>
      <c r="P240" s="284">
        <v>1.4</v>
      </c>
      <c r="Q240" s="317"/>
      <c r="R240" s="3"/>
      <c r="S240" s="1">
        <v>1017</v>
      </c>
      <c r="T240" s="26" t="s">
        <v>186</v>
      </c>
      <c r="U240" s="107" t="s">
        <v>486</v>
      </c>
      <c r="V240" s="23"/>
      <c r="X240" s="84">
        <v>19.9</v>
      </c>
      <c r="Y240" s="84">
        <v>11.6</v>
      </c>
      <c r="AH240" s="152">
        <f t="shared" si="25"/>
        <v>23.956780222331826</v>
      </c>
      <c r="AI240" s="152">
        <f t="shared" si="26"/>
        <v>21.286984900395762</v>
      </c>
      <c r="AJ240" s="152">
        <f t="shared" si="27"/>
        <v>19.76888490039576</v>
      </c>
      <c r="AK240" s="152">
        <f t="shared" si="28"/>
        <v>17.324364703408854</v>
      </c>
    </row>
    <row r="241" spans="1:37" ht="12" thickBot="1">
      <c r="A241" s="266">
        <v>41141</v>
      </c>
      <c r="B241" s="201">
        <v>17</v>
      </c>
      <c r="C241" s="49">
        <v>16.6</v>
      </c>
      <c r="D241" s="284">
        <v>24</v>
      </c>
      <c r="E241" s="56">
        <v>13.4</v>
      </c>
      <c r="F241" s="174">
        <f t="shared" si="23"/>
        <v>18.7</v>
      </c>
      <c r="G241" s="174">
        <f t="shared" si="29"/>
        <v>95.84248950743033</v>
      </c>
      <c r="H241" s="175">
        <f t="shared" si="24"/>
        <v>16.331780956750517</v>
      </c>
      <c r="I241" s="186">
        <v>11.5</v>
      </c>
      <c r="J241" s="25">
        <v>8</v>
      </c>
      <c r="K241" s="29" t="s">
        <v>364</v>
      </c>
      <c r="L241" s="29">
        <v>3</v>
      </c>
      <c r="M241" s="277">
        <v>0.6</v>
      </c>
      <c r="N241" s="277">
        <v>14.1</v>
      </c>
      <c r="O241" s="25" t="s">
        <v>293</v>
      </c>
      <c r="P241" s="284">
        <v>0.1</v>
      </c>
      <c r="Q241" s="317"/>
      <c r="R241" s="3"/>
      <c r="S241" s="1">
        <v>1019</v>
      </c>
      <c r="T241" s="26" t="s">
        <v>466</v>
      </c>
      <c r="U241" s="107" t="s">
        <v>253</v>
      </c>
      <c r="V241" s="23"/>
      <c r="X241" s="84">
        <v>19.9</v>
      </c>
      <c r="Y241" s="84">
        <v>11.5</v>
      </c>
      <c r="AH241" s="152">
        <f t="shared" si="25"/>
        <v>19.367110246872254</v>
      </c>
      <c r="AI241" s="152">
        <f t="shared" si="26"/>
        <v>18.881520606251</v>
      </c>
      <c r="AJ241" s="152">
        <f t="shared" si="27"/>
        <v>18.561920606251004</v>
      </c>
      <c r="AK241" s="152">
        <f t="shared" si="28"/>
        <v>16.331780956750517</v>
      </c>
    </row>
    <row r="242" spans="1:37" ht="12" thickBot="1">
      <c r="A242" s="266">
        <v>41142</v>
      </c>
      <c r="B242" s="201">
        <v>15.3</v>
      </c>
      <c r="C242" s="49">
        <v>14.8</v>
      </c>
      <c r="D242" s="284">
        <v>20.3</v>
      </c>
      <c r="E242" s="56">
        <v>12.1</v>
      </c>
      <c r="F242" s="174">
        <f t="shared" si="23"/>
        <v>16.2</v>
      </c>
      <c r="G242" s="174">
        <f t="shared" si="29"/>
        <v>94.53416109597941</v>
      </c>
      <c r="H242" s="175">
        <f t="shared" si="24"/>
        <v>14.427915819016988</v>
      </c>
      <c r="I242" s="186">
        <v>10.8</v>
      </c>
      <c r="J242" s="25">
        <v>8</v>
      </c>
      <c r="K242" s="29" t="s">
        <v>45</v>
      </c>
      <c r="L242" s="29">
        <v>2</v>
      </c>
      <c r="M242" s="277">
        <v>0.1</v>
      </c>
      <c r="N242" s="277">
        <v>13.2</v>
      </c>
      <c r="O242" s="25" t="s">
        <v>363</v>
      </c>
      <c r="P242" s="405">
        <v>6.9</v>
      </c>
      <c r="Q242" s="317"/>
      <c r="R242" s="3"/>
      <c r="S242" s="1">
        <v>1018</v>
      </c>
      <c r="T242" s="26" t="s">
        <v>78</v>
      </c>
      <c r="U242" s="107" t="s">
        <v>356</v>
      </c>
      <c r="V242" s="23"/>
      <c r="X242" s="84">
        <v>19.7</v>
      </c>
      <c r="Y242" s="84">
        <v>11.5</v>
      </c>
      <c r="AH242" s="152">
        <f t="shared" si="25"/>
        <v>17.376281118859826</v>
      </c>
      <c r="AI242" s="152">
        <f t="shared" si="26"/>
        <v>16.8260215853932</v>
      </c>
      <c r="AJ242" s="152">
        <f t="shared" si="27"/>
        <v>16.4265215853932</v>
      </c>
      <c r="AK242" s="152">
        <f t="shared" si="28"/>
        <v>14.427915819016988</v>
      </c>
    </row>
    <row r="243" spans="1:37" ht="12" thickBot="1">
      <c r="A243" s="266">
        <v>41143</v>
      </c>
      <c r="B243" s="201">
        <v>15.5</v>
      </c>
      <c r="C243" s="49">
        <v>14.4</v>
      </c>
      <c r="D243" s="284">
        <v>20.9</v>
      </c>
      <c r="E243" s="56">
        <v>10.4</v>
      </c>
      <c r="F243" s="174">
        <f t="shared" si="23"/>
        <v>15.649999999999999</v>
      </c>
      <c r="G243" s="174">
        <f t="shared" si="29"/>
        <v>88.16653724801668</v>
      </c>
      <c r="H243" s="175">
        <f t="shared" si="24"/>
        <v>13.55122115797122</v>
      </c>
      <c r="I243" s="186">
        <v>8.1</v>
      </c>
      <c r="J243" s="25">
        <v>7</v>
      </c>
      <c r="K243" s="29" t="s">
        <v>293</v>
      </c>
      <c r="L243" s="29">
        <v>4</v>
      </c>
      <c r="M243" s="277">
        <v>0.8</v>
      </c>
      <c r="N243" s="277">
        <v>17.8</v>
      </c>
      <c r="O243" s="25" t="s">
        <v>45</v>
      </c>
      <c r="P243" s="284">
        <v>0</v>
      </c>
      <c r="Q243" s="317"/>
      <c r="R243" s="3"/>
      <c r="S243" s="1">
        <v>1016</v>
      </c>
      <c r="T243" s="26" t="s">
        <v>483</v>
      </c>
      <c r="U243" s="107" t="s">
        <v>357</v>
      </c>
      <c r="V243" s="23"/>
      <c r="X243" s="84">
        <v>19.9</v>
      </c>
      <c r="Y243" s="84">
        <v>11.5</v>
      </c>
      <c r="AH243" s="152">
        <f t="shared" si="25"/>
        <v>17.600767877026804</v>
      </c>
      <c r="AI243" s="152">
        <f t="shared" si="26"/>
        <v>16.39688756623579</v>
      </c>
      <c r="AJ243" s="152">
        <f t="shared" si="27"/>
        <v>15.51798756623579</v>
      </c>
      <c r="AK243" s="152">
        <f t="shared" si="28"/>
        <v>13.55122115797122</v>
      </c>
    </row>
    <row r="244" spans="1:37" ht="12" thickBot="1">
      <c r="A244" s="266">
        <v>41144</v>
      </c>
      <c r="B244" s="201">
        <v>14.6</v>
      </c>
      <c r="C244" s="49">
        <v>13.9</v>
      </c>
      <c r="D244" s="284">
        <v>18.7</v>
      </c>
      <c r="E244" s="56">
        <v>10.9</v>
      </c>
      <c r="F244" s="174">
        <f t="shared" si="23"/>
        <v>14.8</v>
      </c>
      <c r="G244" s="174">
        <f t="shared" si="29"/>
        <v>92.20038741598506</v>
      </c>
      <c r="H244" s="175">
        <f t="shared" si="24"/>
        <v>13.348904863243844</v>
      </c>
      <c r="I244" s="186">
        <v>9.1</v>
      </c>
      <c r="J244" s="25">
        <v>6</v>
      </c>
      <c r="K244" s="29" t="s">
        <v>293</v>
      </c>
      <c r="L244" s="29">
        <v>3</v>
      </c>
      <c r="M244" s="277">
        <v>0.3</v>
      </c>
      <c r="N244" s="277">
        <v>9.1</v>
      </c>
      <c r="O244" s="25" t="s">
        <v>111</v>
      </c>
      <c r="P244" s="284">
        <v>0.5</v>
      </c>
      <c r="Q244" s="317"/>
      <c r="R244" s="3"/>
      <c r="S244" s="1">
        <v>1015</v>
      </c>
      <c r="T244" s="26" t="s">
        <v>343</v>
      </c>
      <c r="U244" s="107" t="s">
        <v>358</v>
      </c>
      <c r="V244" s="23"/>
      <c r="X244" s="84">
        <v>19.4</v>
      </c>
      <c r="Y244" s="84">
        <v>11</v>
      </c>
      <c r="AH244" s="152">
        <f t="shared" si="25"/>
        <v>16.61023797035605</v>
      </c>
      <c r="AI244" s="152">
        <f t="shared" si="26"/>
        <v>15.87400375938533</v>
      </c>
      <c r="AJ244" s="152">
        <f t="shared" si="27"/>
        <v>15.314703759385331</v>
      </c>
      <c r="AK244" s="152">
        <f t="shared" si="28"/>
        <v>13.348904863243844</v>
      </c>
    </row>
    <row r="245" spans="1:37" ht="12" thickBot="1">
      <c r="A245" s="266">
        <v>41145</v>
      </c>
      <c r="B245" s="201">
        <v>15.6</v>
      </c>
      <c r="C245" s="49">
        <v>14.7</v>
      </c>
      <c r="D245" s="284">
        <v>19.1</v>
      </c>
      <c r="E245" s="56">
        <v>12.8</v>
      </c>
      <c r="F245" s="174">
        <f t="shared" si="23"/>
        <v>15.950000000000001</v>
      </c>
      <c r="G245" s="174">
        <f t="shared" si="29"/>
        <v>90.31702609202361</v>
      </c>
      <c r="H245" s="175">
        <f t="shared" si="24"/>
        <v>14.020561164672436</v>
      </c>
      <c r="I245" s="186">
        <v>10.5</v>
      </c>
      <c r="J245" s="25">
        <v>7</v>
      </c>
      <c r="K245" s="29" t="s">
        <v>364</v>
      </c>
      <c r="L245" s="29">
        <v>3</v>
      </c>
      <c r="M245" s="277">
        <v>0.9</v>
      </c>
      <c r="N245" s="277">
        <v>11.6</v>
      </c>
      <c r="O245" s="25" t="s">
        <v>362</v>
      </c>
      <c r="P245" s="284">
        <v>5.5</v>
      </c>
      <c r="Q245" s="317"/>
      <c r="R245" s="3"/>
      <c r="S245" s="1">
        <v>1005</v>
      </c>
      <c r="T245" s="26" t="s">
        <v>113</v>
      </c>
      <c r="U245" s="107" t="s">
        <v>359</v>
      </c>
      <c r="V245" s="23"/>
      <c r="X245" s="84">
        <v>19.5</v>
      </c>
      <c r="Y245" s="84">
        <v>11.5</v>
      </c>
      <c r="AH245" s="152">
        <f t="shared" si="25"/>
        <v>17.713962526575546</v>
      </c>
      <c r="AI245" s="152">
        <f t="shared" si="26"/>
        <v>16.717824157058523</v>
      </c>
      <c r="AJ245" s="152">
        <f t="shared" si="27"/>
        <v>15.998724157058522</v>
      </c>
      <c r="AK245" s="152">
        <f t="shared" si="28"/>
        <v>14.020561164672436</v>
      </c>
    </row>
    <row r="246" spans="1:37" ht="12" thickBot="1">
      <c r="A246" s="266">
        <v>41146</v>
      </c>
      <c r="B246" s="201">
        <v>16.5</v>
      </c>
      <c r="C246" s="49">
        <v>16</v>
      </c>
      <c r="D246" s="284">
        <v>21.5</v>
      </c>
      <c r="E246" s="56">
        <v>14.7</v>
      </c>
      <c r="F246" s="174">
        <f t="shared" si="23"/>
        <v>18.1</v>
      </c>
      <c r="G246" s="174">
        <f t="shared" si="29"/>
        <v>94.73318042184178</v>
      </c>
      <c r="H246" s="175">
        <f t="shared" si="24"/>
        <v>15.652508016309486</v>
      </c>
      <c r="I246" s="186">
        <v>13.6</v>
      </c>
      <c r="J246" s="25">
        <v>7</v>
      </c>
      <c r="K246" s="29" t="s">
        <v>363</v>
      </c>
      <c r="L246" s="29">
        <v>2</v>
      </c>
      <c r="M246" s="277">
        <v>1.6</v>
      </c>
      <c r="N246" s="277">
        <v>14.1</v>
      </c>
      <c r="O246" s="25" t="s">
        <v>293</v>
      </c>
      <c r="P246" s="403">
        <v>4</v>
      </c>
      <c r="Q246" s="317"/>
      <c r="R246" s="3"/>
      <c r="S246" s="1">
        <v>999</v>
      </c>
      <c r="T246" s="26" t="s">
        <v>426</v>
      </c>
      <c r="U246" s="107" t="s">
        <v>485</v>
      </c>
      <c r="V246" s="23"/>
      <c r="X246" s="84">
        <v>19.5</v>
      </c>
      <c r="Y246" s="84">
        <v>11.1</v>
      </c>
      <c r="AH246" s="152">
        <f t="shared" si="25"/>
        <v>18.76180453991678</v>
      </c>
      <c r="AI246" s="152">
        <f t="shared" si="26"/>
        <v>18.173154145192665</v>
      </c>
      <c r="AJ246" s="152">
        <f t="shared" si="27"/>
        <v>17.773654145192666</v>
      </c>
      <c r="AK246" s="152">
        <f t="shared" si="28"/>
        <v>15.652508016309486</v>
      </c>
    </row>
    <row r="247" spans="1:37" ht="12" thickBot="1">
      <c r="A247" s="266">
        <v>41147</v>
      </c>
      <c r="B247" s="201">
        <v>14</v>
      </c>
      <c r="C247" s="49">
        <v>13.3</v>
      </c>
      <c r="D247" s="284">
        <v>20.2</v>
      </c>
      <c r="E247" s="56">
        <v>13</v>
      </c>
      <c r="F247" s="174">
        <f t="shared" si="23"/>
        <v>16.6</v>
      </c>
      <c r="G247" s="174">
        <f t="shared" si="29"/>
        <v>92.0464156665972</v>
      </c>
      <c r="H247" s="175">
        <f t="shared" si="24"/>
        <v>12.729303636185408</v>
      </c>
      <c r="I247" s="186">
        <v>11.9</v>
      </c>
      <c r="J247" s="25">
        <v>7</v>
      </c>
      <c r="K247" s="29" t="s">
        <v>46</v>
      </c>
      <c r="L247" s="29">
        <v>3</v>
      </c>
      <c r="M247" s="277">
        <v>1</v>
      </c>
      <c r="N247" s="277">
        <v>11.6</v>
      </c>
      <c r="O247" s="25" t="s">
        <v>335</v>
      </c>
      <c r="P247" s="284">
        <v>0</v>
      </c>
      <c r="Q247" s="317"/>
      <c r="R247" s="3"/>
      <c r="S247" s="1">
        <v>1015</v>
      </c>
      <c r="T247" s="26" t="s">
        <v>275</v>
      </c>
      <c r="U247" s="107" t="s">
        <v>486</v>
      </c>
      <c r="V247" s="23"/>
      <c r="X247" s="84">
        <v>19.4</v>
      </c>
      <c r="Y247" s="84">
        <v>11.2</v>
      </c>
      <c r="AH247" s="152">
        <f t="shared" si="25"/>
        <v>15.977392985196072</v>
      </c>
      <c r="AI247" s="152">
        <f t="shared" si="26"/>
        <v>15.265917559839318</v>
      </c>
      <c r="AJ247" s="152">
        <f t="shared" si="27"/>
        <v>14.70661755983932</v>
      </c>
      <c r="AK247" s="152">
        <f t="shared" si="28"/>
        <v>12.729303636185408</v>
      </c>
    </row>
    <row r="248" spans="1:37" ht="12" thickBot="1">
      <c r="A248" s="266">
        <v>41148</v>
      </c>
      <c r="B248" s="201">
        <v>15.6</v>
      </c>
      <c r="C248" s="49">
        <v>14.5</v>
      </c>
      <c r="D248" s="284">
        <v>18</v>
      </c>
      <c r="E248" s="56">
        <v>10.2</v>
      </c>
      <c r="F248" s="174">
        <f t="shared" si="23"/>
        <v>14.1</v>
      </c>
      <c r="G248" s="174">
        <f t="shared" si="29"/>
        <v>88.2036419580311</v>
      </c>
      <c r="H248" s="175">
        <f t="shared" si="24"/>
        <v>13.656161256124207</v>
      </c>
      <c r="I248" s="186">
        <v>8.4</v>
      </c>
      <c r="J248" s="25">
        <v>8</v>
      </c>
      <c r="K248" s="29" t="s">
        <v>363</v>
      </c>
      <c r="L248" s="29">
        <v>5</v>
      </c>
      <c r="M248" s="277">
        <v>3.3</v>
      </c>
      <c r="N248" s="277">
        <v>25.9</v>
      </c>
      <c r="O248" s="25" t="s">
        <v>362</v>
      </c>
      <c r="P248" s="284">
        <v>2.7</v>
      </c>
      <c r="Q248" s="317"/>
      <c r="R248" s="3"/>
      <c r="S248" s="1">
        <v>1013</v>
      </c>
      <c r="T248" s="26" t="s">
        <v>152</v>
      </c>
      <c r="U248" s="107" t="s">
        <v>253</v>
      </c>
      <c r="V248" s="23"/>
      <c r="X248" s="84">
        <v>19.4</v>
      </c>
      <c r="Y248" s="84">
        <v>11</v>
      </c>
      <c r="AH248" s="152">
        <f t="shared" si="25"/>
        <v>17.713962526575546</v>
      </c>
      <c r="AI248" s="152">
        <f t="shared" si="26"/>
        <v>16.503260083520495</v>
      </c>
      <c r="AJ248" s="152">
        <f t="shared" si="27"/>
        <v>15.624360083520495</v>
      </c>
      <c r="AK248" s="152">
        <f t="shared" si="28"/>
        <v>13.656161256124207</v>
      </c>
    </row>
    <row r="249" spans="1:37" ht="12" thickBot="1">
      <c r="A249" s="266">
        <v>41149</v>
      </c>
      <c r="B249" s="201">
        <v>16</v>
      </c>
      <c r="C249" s="49">
        <v>15</v>
      </c>
      <c r="D249" s="284">
        <v>21</v>
      </c>
      <c r="E249" s="56">
        <v>10.8</v>
      </c>
      <c r="F249" s="174">
        <f t="shared" si="23"/>
        <v>15.9</v>
      </c>
      <c r="G249" s="174">
        <f t="shared" si="29"/>
        <v>89.39153798878536</v>
      </c>
      <c r="H249" s="175">
        <f t="shared" si="24"/>
        <v>14.256468800668177</v>
      </c>
      <c r="I249" s="186">
        <v>7.9</v>
      </c>
      <c r="J249" s="25">
        <v>5</v>
      </c>
      <c r="K249" s="29" t="s">
        <v>45</v>
      </c>
      <c r="L249" s="29">
        <v>3</v>
      </c>
      <c r="M249" s="277">
        <v>1.5</v>
      </c>
      <c r="N249" s="277">
        <v>18.3</v>
      </c>
      <c r="O249" s="25" t="s">
        <v>364</v>
      </c>
      <c r="P249" s="284">
        <v>4.2</v>
      </c>
      <c r="Q249" s="317"/>
      <c r="R249" s="3"/>
      <c r="S249" s="1">
        <v>1012</v>
      </c>
      <c r="T249" s="26" t="s">
        <v>219</v>
      </c>
      <c r="U249" s="107" t="s">
        <v>356</v>
      </c>
      <c r="V249" s="23"/>
      <c r="X249" s="84">
        <v>19.5</v>
      </c>
      <c r="Y249" s="84">
        <v>10.8</v>
      </c>
      <c r="AH249" s="152">
        <f t="shared" si="25"/>
        <v>18.173154145192665</v>
      </c>
      <c r="AI249" s="152">
        <f t="shared" si="26"/>
        <v>17.04426199146042</v>
      </c>
      <c r="AJ249" s="152">
        <f t="shared" si="27"/>
        <v>16.24526199146042</v>
      </c>
      <c r="AK249" s="152">
        <f t="shared" si="28"/>
        <v>14.256468800668177</v>
      </c>
    </row>
    <row r="250" spans="1:37" ht="12" thickBot="1">
      <c r="A250" s="266">
        <v>41150</v>
      </c>
      <c r="B250" s="201">
        <v>14</v>
      </c>
      <c r="C250" s="49">
        <v>13.8</v>
      </c>
      <c r="D250" s="284">
        <v>15.6</v>
      </c>
      <c r="E250" s="56">
        <v>13.3</v>
      </c>
      <c r="F250" s="174">
        <f t="shared" si="23"/>
        <v>14.45</v>
      </c>
      <c r="G250" s="174">
        <f t="shared" si="29"/>
        <v>97.70932325642497</v>
      </c>
      <c r="H250" s="175">
        <f t="shared" si="24"/>
        <v>13.643411845310375</v>
      </c>
      <c r="I250" s="186">
        <v>10.4</v>
      </c>
      <c r="J250" s="25">
        <v>8</v>
      </c>
      <c r="K250" s="29" t="s">
        <v>363</v>
      </c>
      <c r="L250" s="29">
        <v>5</v>
      </c>
      <c r="M250" s="277">
        <v>3.2</v>
      </c>
      <c r="N250" s="277">
        <v>21.1</v>
      </c>
      <c r="O250" s="25" t="s">
        <v>490</v>
      </c>
      <c r="P250" s="284">
        <v>4.5</v>
      </c>
      <c r="Q250" s="317"/>
      <c r="R250" s="3"/>
      <c r="S250" s="1">
        <v>1009</v>
      </c>
      <c r="T250" s="26" t="s">
        <v>319</v>
      </c>
      <c r="U250" s="107" t="s">
        <v>357</v>
      </c>
      <c r="V250" s="23"/>
      <c r="X250" s="84">
        <v>19.2</v>
      </c>
      <c r="Y250" s="84">
        <v>10.8</v>
      </c>
      <c r="AH250" s="152">
        <f t="shared" si="25"/>
        <v>15.977392985196072</v>
      </c>
      <c r="AI250" s="152">
        <f t="shared" si="26"/>
        <v>15.771202559854595</v>
      </c>
      <c r="AJ250" s="152">
        <f t="shared" si="27"/>
        <v>15.611402559854596</v>
      </c>
      <c r="AK250" s="152">
        <f t="shared" si="28"/>
        <v>13.643411845310375</v>
      </c>
    </row>
    <row r="251" spans="1:37" ht="12" thickBot="1">
      <c r="A251" s="266">
        <v>41151</v>
      </c>
      <c r="B251" s="201">
        <v>13.3</v>
      </c>
      <c r="C251" s="49">
        <v>12.5</v>
      </c>
      <c r="D251" s="284">
        <v>16.2</v>
      </c>
      <c r="E251" s="56">
        <v>10.9</v>
      </c>
      <c r="F251" s="174">
        <f t="shared" si="23"/>
        <v>13.55</v>
      </c>
      <c r="G251" s="174">
        <f t="shared" si="29"/>
        <v>90.71066475634059</v>
      </c>
      <c r="H251" s="175">
        <f t="shared" si="24"/>
        <v>11.81472769674377</v>
      </c>
      <c r="I251" s="186">
        <v>8.3</v>
      </c>
      <c r="J251" s="25">
        <v>7</v>
      </c>
      <c r="K251" s="29" t="s">
        <v>454</v>
      </c>
      <c r="L251" s="29">
        <v>4</v>
      </c>
      <c r="M251" s="277">
        <v>0.6</v>
      </c>
      <c r="N251" s="277">
        <v>15</v>
      </c>
      <c r="O251" s="25" t="s">
        <v>45</v>
      </c>
      <c r="P251" s="284">
        <v>0</v>
      </c>
      <c r="Q251" s="317"/>
      <c r="R251" s="3"/>
      <c r="S251" s="1">
        <v>1014</v>
      </c>
      <c r="T251" s="26" t="s">
        <v>93</v>
      </c>
      <c r="U251" s="107" t="s">
        <v>358</v>
      </c>
      <c r="V251" s="23"/>
      <c r="X251" s="84">
        <v>19.1</v>
      </c>
      <c r="Y251" s="84">
        <v>10.8</v>
      </c>
      <c r="AH251" s="152">
        <f t="shared" si="25"/>
        <v>15.265917559839318</v>
      </c>
      <c r="AI251" s="152">
        <f t="shared" si="26"/>
        <v>14.487015299685174</v>
      </c>
      <c r="AJ251" s="152">
        <f t="shared" si="27"/>
        <v>13.847815299685173</v>
      </c>
      <c r="AK251" s="152">
        <f t="shared" si="28"/>
        <v>11.81472769674377</v>
      </c>
    </row>
    <row r="252" spans="1:37" ht="12" thickBot="1">
      <c r="A252" s="266">
        <v>41152</v>
      </c>
      <c r="B252" s="243">
        <v>9.8</v>
      </c>
      <c r="C252" s="129">
        <v>9.4</v>
      </c>
      <c r="D252" s="285">
        <v>17.1</v>
      </c>
      <c r="E252" s="133">
        <v>2.5</v>
      </c>
      <c r="F252" s="190">
        <f t="shared" si="23"/>
        <v>9.8</v>
      </c>
      <c r="G252" s="190">
        <f t="shared" si="29"/>
        <v>94.70816671243615</v>
      </c>
      <c r="H252" s="191">
        <f t="shared" si="24"/>
        <v>8.992393119289531</v>
      </c>
      <c r="I252" s="244">
        <v>0.8</v>
      </c>
      <c r="J252" s="237">
        <v>3</v>
      </c>
      <c r="K252" s="110" t="s">
        <v>136</v>
      </c>
      <c r="L252" s="110">
        <v>0</v>
      </c>
      <c r="M252" s="283">
        <v>0.4</v>
      </c>
      <c r="N252" s="283">
        <v>13.1</v>
      </c>
      <c r="O252" s="237" t="s">
        <v>364</v>
      </c>
      <c r="P252" s="285">
        <v>0.1</v>
      </c>
      <c r="Q252" s="246"/>
      <c r="R252" s="111"/>
      <c r="S252" s="112">
        <v>1031</v>
      </c>
      <c r="T252" s="119" t="s">
        <v>499</v>
      </c>
      <c r="U252" s="107" t="s">
        <v>359</v>
      </c>
      <c r="V252" s="113"/>
      <c r="X252" s="84">
        <v>18.9</v>
      </c>
      <c r="Y252" s="84">
        <v>10.5</v>
      </c>
      <c r="AH252" s="152">
        <f t="shared" si="25"/>
        <v>12.109831554040031</v>
      </c>
      <c r="AI252" s="152">
        <f t="shared" si="26"/>
        <v>11.78859945679543</v>
      </c>
      <c r="AJ252" s="152">
        <f t="shared" si="27"/>
        <v>11.46899945679543</v>
      </c>
      <c r="AK252" s="152">
        <f t="shared" si="28"/>
        <v>8.992393119289531</v>
      </c>
    </row>
    <row r="253" spans="1:37" s="171" customFormat="1" ht="12" thickBot="1">
      <c r="A253" s="266">
        <v>41153</v>
      </c>
      <c r="B253" s="195">
        <v>15.6</v>
      </c>
      <c r="C253" s="131">
        <v>14.6</v>
      </c>
      <c r="D253" s="286">
        <v>21.7</v>
      </c>
      <c r="E253" s="140">
        <v>9.8</v>
      </c>
      <c r="F253" s="167">
        <f t="shared" si="23"/>
        <v>15.75</v>
      </c>
      <c r="G253" s="167">
        <f t="shared" si="29"/>
        <v>89.25861701827067</v>
      </c>
      <c r="H253" s="168">
        <f t="shared" si="24"/>
        <v>13.839012367703635</v>
      </c>
      <c r="I253" s="228">
        <v>10.4</v>
      </c>
      <c r="J253" s="135">
        <v>7</v>
      </c>
      <c r="K253" s="121" t="s">
        <v>45</v>
      </c>
      <c r="L253" s="121">
        <v>2</v>
      </c>
      <c r="M253" s="275">
        <v>1.3</v>
      </c>
      <c r="N253" s="275">
        <v>16</v>
      </c>
      <c r="O253" s="135" t="s">
        <v>111</v>
      </c>
      <c r="P253" s="286">
        <v>0</v>
      </c>
      <c r="Q253" s="211"/>
      <c r="R253" s="105"/>
      <c r="S253" s="106">
        <v>1025</v>
      </c>
      <c r="T253" s="122" t="s">
        <v>277</v>
      </c>
      <c r="U253" s="107" t="s">
        <v>485</v>
      </c>
      <c r="V253" s="108"/>
      <c r="X253" s="109">
        <v>18.8</v>
      </c>
      <c r="Y253" s="109">
        <v>10.7</v>
      </c>
      <c r="AH253" s="171">
        <f t="shared" si="25"/>
        <v>17.713962526575546</v>
      </c>
      <c r="AI253" s="171">
        <f t="shared" si="26"/>
        <v>16.61023797035605</v>
      </c>
      <c r="AJ253" s="171">
        <f t="shared" si="27"/>
        <v>15.81123797035605</v>
      </c>
      <c r="AK253" s="171">
        <f t="shared" si="28"/>
        <v>13.839012367703635</v>
      </c>
    </row>
    <row r="254" spans="1:37" ht="12" thickBot="1">
      <c r="A254" s="266">
        <v>41154</v>
      </c>
      <c r="B254" s="198">
        <v>16.5</v>
      </c>
      <c r="C254" s="130">
        <v>15.6</v>
      </c>
      <c r="D254" s="287">
        <v>22.2</v>
      </c>
      <c r="E254" s="22">
        <v>12.9</v>
      </c>
      <c r="F254" s="174">
        <f t="shared" si="23"/>
        <v>17.55</v>
      </c>
      <c r="G254" s="174">
        <f t="shared" si="29"/>
        <v>90.5822384537587</v>
      </c>
      <c r="H254" s="175">
        <f t="shared" si="24"/>
        <v>14.954926960052337</v>
      </c>
      <c r="I254" s="231">
        <v>10.6</v>
      </c>
      <c r="J254" s="114">
        <v>8</v>
      </c>
      <c r="K254" s="100" t="s">
        <v>364</v>
      </c>
      <c r="L254" s="100">
        <v>3</v>
      </c>
      <c r="M254" s="276">
        <v>0.1</v>
      </c>
      <c r="N254" s="276">
        <v>12.2</v>
      </c>
      <c r="O254" s="114" t="s">
        <v>45</v>
      </c>
      <c r="P254" s="287">
        <v>0</v>
      </c>
      <c r="Q254" s="316"/>
      <c r="R254" s="101"/>
      <c r="S254" s="102">
        <v>1023</v>
      </c>
      <c r="T254" s="120" t="s">
        <v>128</v>
      </c>
      <c r="U254" s="107" t="s">
        <v>486</v>
      </c>
      <c r="V254" s="103"/>
      <c r="X254" s="84">
        <v>19</v>
      </c>
      <c r="Y254" s="84">
        <v>10.8</v>
      </c>
      <c r="AH254" s="152">
        <f t="shared" si="25"/>
        <v>18.76180453991678</v>
      </c>
      <c r="AI254" s="152">
        <f t="shared" si="26"/>
        <v>17.713962526575546</v>
      </c>
      <c r="AJ254" s="152">
        <f t="shared" si="27"/>
        <v>16.994862526575545</v>
      </c>
      <c r="AK254" s="152">
        <f t="shared" si="28"/>
        <v>14.954926960052337</v>
      </c>
    </row>
    <row r="255" spans="1:37" ht="12" thickBot="1">
      <c r="A255" s="266">
        <v>41155</v>
      </c>
      <c r="B255" s="201">
        <v>12.7</v>
      </c>
      <c r="C255" s="49">
        <v>12.5</v>
      </c>
      <c r="D255" s="284">
        <v>22.5</v>
      </c>
      <c r="E255" s="56">
        <v>8.7</v>
      </c>
      <c r="F255" s="174">
        <f t="shared" si="23"/>
        <v>15.6</v>
      </c>
      <c r="G255" s="174">
        <f t="shared" si="29"/>
        <v>97.60752838642046</v>
      </c>
      <c r="H255" s="175">
        <f t="shared" si="24"/>
        <v>12.331212244529857</v>
      </c>
      <c r="I255" s="186">
        <v>5.9</v>
      </c>
      <c r="J255" s="373">
        <v>3</v>
      </c>
      <c r="K255" s="29" t="s">
        <v>364</v>
      </c>
      <c r="L255" s="29">
        <v>1</v>
      </c>
      <c r="M255" s="277">
        <v>0.3</v>
      </c>
      <c r="N255" s="277">
        <v>11.3</v>
      </c>
      <c r="O255" s="25" t="s">
        <v>364</v>
      </c>
      <c r="P255" s="284">
        <v>0</v>
      </c>
      <c r="Q255" s="317"/>
      <c r="R255" s="3"/>
      <c r="S255" s="1">
        <v>1027</v>
      </c>
      <c r="T255" s="26" t="s">
        <v>44</v>
      </c>
      <c r="U255" s="107" t="s">
        <v>253</v>
      </c>
      <c r="V255" s="23"/>
      <c r="X255" s="84">
        <v>18.9</v>
      </c>
      <c r="Y255" s="84">
        <v>10.8</v>
      </c>
      <c r="AH255" s="152">
        <f t="shared" si="25"/>
        <v>14.678391653320906</v>
      </c>
      <c r="AI255" s="152">
        <f t="shared" si="26"/>
        <v>14.487015299685174</v>
      </c>
      <c r="AJ255" s="152">
        <f t="shared" si="27"/>
        <v>14.327215299685175</v>
      </c>
      <c r="AK255" s="152">
        <f t="shared" si="28"/>
        <v>12.331212244529857</v>
      </c>
    </row>
    <row r="256" spans="1:37" ht="12" thickBot="1">
      <c r="A256" s="266">
        <v>41156</v>
      </c>
      <c r="B256" s="201">
        <v>16.7</v>
      </c>
      <c r="C256" s="49">
        <v>15.8</v>
      </c>
      <c r="D256" s="284">
        <v>20.8</v>
      </c>
      <c r="E256" s="56">
        <v>12.6</v>
      </c>
      <c r="F256" s="174">
        <f t="shared" si="23"/>
        <v>16.7</v>
      </c>
      <c r="G256" s="174">
        <f t="shared" si="29"/>
        <v>90.63916837620887</v>
      </c>
      <c r="H256" s="175">
        <f t="shared" si="24"/>
        <v>15.162284986134782</v>
      </c>
      <c r="I256" s="186">
        <v>9.3</v>
      </c>
      <c r="J256" s="25">
        <v>7</v>
      </c>
      <c r="K256" s="29" t="s">
        <v>45</v>
      </c>
      <c r="L256" s="29">
        <v>3</v>
      </c>
      <c r="M256" s="277">
        <v>0.7</v>
      </c>
      <c r="N256" s="277">
        <v>16</v>
      </c>
      <c r="O256" s="25" t="s">
        <v>335</v>
      </c>
      <c r="P256" s="284">
        <v>0</v>
      </c>
      <c r="Q256" s="317"/>
      <c r="R256" s="3"/>
      <c r="S256" s="1">
        <v>1024</v>
      </c>
      <c r="T256" s="26" t="s">
        <v>71</v>
      </c>
      <c r="U256" s="107" t="s">
        <v>356</v>
      </c>
      <c r="V256" s="23"/>
      <c r="X256" s="84">
        <v>18.9</v>
      </c>
      <c r="Y256" s="84">
        <v>10.4</v>
      </c>
      <c r="AH256" s="152">
        <f t="shared" si="25"/>
        <v>19.001906026433034</v>
      </c>
      <c r="AI256" s="152">
        <f t="shared" si="26"/>
        <v>17.942269597987615</v>
      </c>
      <c r="AJ256" s="152">
        <f t="shared" si="27"/>
        <v>17.223169597987617</v>
      </c>
      <c r="AK256" s="152">
        <f t="shared" si="28"/>
        <v>15.162284986134782</v>
      </c>
    </row>
    <row r="257" spans="1:37" ht="12" thickBot="1">
      <c r="A257" s="266">
        <v>41157</v>
      </c>
      <c r="B257" s="201">
        <v>11</v>
      </c>
      <c r="C257" s="49">
        <v>10.4</v>
      </c>
      <c r="D257" s="284">
        <v>19.6</v>
      </c>
      <c r="E257" s="56">
        <v>4.8</v>
      </c>
      <c r="F257" s="174">
        <f t="shared" si="23"/>
        <v>12.200000000000001</v>
      </c>
      <c r="G257" s="174">
        <f t="shared" si="29"/>
        <v>92.42767779712852</v>
      </c>
      <c r="H257" s="175">
        <f t="shared" si="24"/>
        <v>9.820779964307484</v>
      </c>
      <c r="I257" s="186">
        <v>2.4</v>
      </c>
      <c r="J257" s="373">
        <v>3</v>
      </c>
      <c r="K257" s="29" t="s">
        <v>46</v>
      </c>
      <c r="L257" s="29">
        <v>2</v>
      </c>
      <c r="M257" s="277">
        <v>0.3</v>
      </c>
      <c r="N257" s="277">
        <v>13.1</v>
      </c>
      <c r="O257" s="25" t="s">
        <v>46</v>
      </c>
      <c r="P257" s="284">
        <v>0</v>
      </c>
      <c r="Q257" s="317"/>
      <c r="R257" s="3"/>
      <c r="S257" s="1">
        <v>1029</v>
      </c>
      <c r="T257" s="26" t="s">
        <v>125</v>
      </c>
      <c r="U257" s="107" t="s">
        <v>357</v>
      </c>
      <c r="V257" s="23"/>
      <c r="X257" s="84">
        <v>19</v>
      </c>
      <c r="Y257" s="84">
        <v>10.8</v>
      </c>
      <c r="AH257" s="152">
        <f t="shared" si="25"/>
        <v>13.120234466007751</v>
      </c>
      <c r="AI257" s="152">
        <f t="shared" si="26"/>
        <v>12.606128038469452</v>
      </c>
      <c r="AJ257" s="152">
        <f t="shared" si="27"/>
        <v>12.126728038469452</v>
      </c>
      <c r="AK257" s="152">
        <f t="shared" si="28"/>
        <v>9.820779964307484</v>
      </c>
    </row>
    <row r="258" spans="1:37" ht="12" thickBot="1">
      <c r="A258" s="266">
        <v>41158</v>
      </c>
      <c r="B258" s="201">
        <v>11.8</v>
      </c>
      <c r="C258" s="49">
        <v>11.3</v>
      </c>
      <c r="D258" s="284">
        <v>20.7</v>
      </c>
      <c r="E258" s="56">
        <v>5.1</v>
      </c>
      <c r="F258" s="174">
        <f t="shared" si="23"/>
        <v>12.899999999999999</v>
      </c>
      <c r="G258" s="174">
        <f t="shared" si="29"/>
        <v>93.85790717239641</v>
      </c>
      <c r="H258" s="175">
        <f t="shared" si="24"/>
        <v>10.843782601542745</v>
      </c>
      <c r="I258" s="186">
        <v>2.9</v>
      </c>
      <c r="J258" s="373">
        <v>6</v>
      </c>
      <c r="K258" s="29" t="s">
        <v>45</v>
      </c>
      <c r="L258" s="29">
        <v>2</v>
      </c>
      <c r="M258" s="277">
        <v>1.7</v>
      </c>
      <c r="N258" s="277">
        <v>18.3</v>
      </c>
      <c r="O258" s="25" t="s">
        <v>364</v>
      </c>
      <c r="P258" s="284">
        <v>0</v>
      </c>
      <c r="Q258" s="317"/>
      <c r="R258" s="3"/>
      <c r="S258" s="1">
        <v>1027</v>
      </c>
      <c r="T258" s="26" t="s">
        <v>465</v>
      </c>
      <c r="U258" s="107" t="s">
        <v>358</v>
      </c>
      <c r="V258" s="23"/>
      <c r="X258" s="84">
        <v>18.8</v>
      </c>
      <c r="Y258" s="84">
        <v>10.6</v>
      </c>
      <c r="AH258" s="152">
        <f t="shared" si="25"/>
        <v>13.834354463552966</v>
      </c>
      <c r="AI258" s="152">
        <f t="shared" si="26"/>
        <v>13.384135570301822</v>
      </c>
      <c r="AJ258" s="152">
        <f t="shared" si="27"/>
        <v>12.984635570301823</v>
      </c>
      <c r="AK258" s="152">
        <f t="shared" si="28"/>
        <v>10.843782601542745</v>
      </c>
    </row>
    <row r="259" spans="1:37" ht="12" thickBot="1">
      <c r="A259" s="266">
        <v>41159</v>
      </c>
      <c r="B259" s="201">
        <v>17.4</v>
      </c>
      <c r="C259" s="49">
        <v>15.6</v>
      </c>
      <c r="D259" s="284">
        <v>23.9</v>
      </c>
      <c r="E259" s="56">
        <v>11.5</v>
      </c>
      <c r="F259" s="174">
        <f t="shared" si="23"/>
        <v>17.7</v>
      </c>
      <c r="G259" s="174">
        <f t="shared" si="29"/>
        <v>81.93756814683266</v>
      </c>
      <c r="H259" s="175">
        <f t="shared" si="24"/>
        <v>14.285435329447788</v>
      </c>
      <c r="I259" s="186">
        <v>8.4</v>
      </c>
      <c r="J259" s="25">
        <v>0</v>
      </c>
      <c r="K259" s="29" t="s">
        <v>364</v>
      </c>
      <c r="L259" s="29">
        <v>3</v>
      </c>
      <c r="M259" s="277">
        <v>0.8</v>
      </c>
      <c r="N259" s="277">
        <v>11.3</v>
      </c>
      <c r="O259" s="25" t="s">
        <v>293</v>
      </c>
      <c r="P259" s="284">
        <v>0</v>
      </c>
      <c r="Q259" s="317"/>
      <c r="R259" s="3"/>
      <c r="S259" s="1">
        <v>1025</v>
      </c>
      <c r="T259" s="26" t="s">
        <v>487</v>
      </c>
      <c r="U259" s="107" t="s">
        <v>359</v>
      </c>
      <c r="V259" s="23"/>
      <c r="X259" s="84">
        <v>19</v>
      </c>
      <c r="Y259" s="84">
        <v>10.2</v>
      </c>
      <c r="AH259" s="152">
        <f t="shared" si="25"/>
        <v>19.863614328178834</v>
      </c>
      <c r="AI259" s="152">
        <f t="shared" si="26"/>
        <v>17.713962526575546</v>
      </c>
      <c r="AJ259" s="152">
        <f t="shared" si="27"/>
        <v>16.275762526575548</v>
      </c>
      <c r="AK259" s="152">
        <f t="shared" si="28"/>
        <v>14.285435329447788</v>
      </c>
    </row>
    <row r="260" spans="1:37" ht="12" thickBot="1">
      <c r="A260" s="266">
        <v>41160</v>
      </c>
      <c r="B260" s="201">
        <v>15.6</v>
      </c>
      <c r="C260" s="49">
        <v>14.9</v>
      </c>
      <c r="D260" s="367">
        <v>23.7</v>
      </c>
      <c r="E260" s="56">
        <v>8.9</v>
      </c>
      <c r="F260" s="174">
        <f t="shared" si="23"/>
        <v>16.3</v>
      </c>
      <c r="G260" s="174">
        <f t="shared" si="29"/>
        <v>92.44421277305595</v>
      </c>
      <c r="H260" s="175">
        <f t="shared" si="24"/>
        <v>14.379856308129085</v>
      </c>
      <c r="I260" s="186">
        <v>6.5</v>
      </c>
      <c r="J260" s="373">
        <v>2</v>
      </c>
      <c r="K260" s="29" t="s">
        <v>363</v>
      </c>
      <c r="L260" s="29">
        <v>2</v>
      </c>
      <c r="M260" s="277">
        <v>0.9</v>
      </c>
      <c r="N260" s="277">
        <v>11.3</v>
      </c>
      <c r="O260" s="25" t="s">
        <v>362</v>
      </c>
      <c r="P260" s="284">
        <v>0</v>
      </c>
      <c r="Q260" s="317"/>
      <c r="R260" s="3"/>
      <c r="S260" s="1">
        <v>1022.4</v>
      </c>
      <c r="T260" s="26" t="s">
        <v>425</v>
      </c>
      <c r="U260" s="107" t="s">
        <v>485</v>
      </c>
      <c r="V260" s="23"/>
      <c r="X260" s="84">
        <v>18.8</v>
      </c>
      <c r="Y260" s="84">
        <v>10.1</v>
      </c>
      <c r="AH260" s="152">
        <f t="shared" si="25"/>
        <v>17.713962526575546</v>
      </c>
      <c r="AI260" s="152">
        <f t="shared" si="26"/>
        <v>16.934833208606896</v>
      </c>
      <c r="AJ260" s="152">
        <f t="shared" si="27"/>
        <v>16.375533208606896</v>
      </c>
      <c r="AK260" s="152">
        <f t="shared" si="28"/>
        <v>14.379856308129085</v>
      </c>
    </row>
    <row r="261" spans="1:37" ht="12" thickBot="1">
      <c r="A261" s="266">
        <v>41161</v>
      </c>
      <c r="B261" s="201">
        <v>16.6</v>
      </c>
      <c r="C261" s="49">
        <v>14</v>
      </c>
      <c r="D261" s="409">
        <v>24.9</v>
      </c>
      <c r="E261" s="56">
        <v>7.3</v>
      </c>
      <c r="F261" s="174">
        <f t="shared" si="23"/>
        <v>16.099999999999998</v>
      </c>
      <c r="G261" s="174">
        <f t="shared" si="29"/>
        <v>73.61691505182203</v>
      </c>
      <c r="H261" s="175">
        <f t="shared" si="24"/>
        <v>11.871697361358779</v>
      </c>
      <c r="I261" s="186">
        <v>3.9</v>
      </c>
      <c r="J261" s="25">
        <v>2</v>
      </c>
      <c r="K261" s="29" t="s">
        <v>363</v>
      </c>
      <c r="L261" s="29">
        <v>3</v>
      </c>
      <c r="M261" s="277">
        <v>3.2</v>
      </c>
      <c r="N261" s="277">
        <v>20.2</v>
      </c>
      <c r="O261" s="25" t="s">
        <v>364</v>
      </c>
      <c r="P261" s="284">
        <v>0</v>
      </c>
      <c r="Q261" s="317"/>
      <c r="R261" s="3"/>
      <c r="S261" s="1">
        <v>1011.1</v>
      </c>
      <c r="T261" s="26" t="s">
        <v>4</v>
      </c>
      <c r="U261" s="107" t="s">
        <v>486</v>
      </c>
      <c r="V261" s="23"/>
      <c r="X261" s="84">
        <v>18.4</v>
      </c>
      <c r="Y261" s="84">
        <v>10.1</v>
      </c>
      <c r="AH261" s="152">
        <f t="shared" si="25"/>
        <v>18.881520606251</v>
      </c>
      <c r="AI261" s="152">
        <f t="shared" si="26"/>
        <v>15.977392985196072</v>
      </c>
      <c r="AJ261" s="152">
        <f t="shared" si="27"/>
        <v>13.899992985196072</v>
      </c>
      <c r="AK261" s="152">
        <f t="shared" si="28"/>
        <v>11.871697361358779</v>
      </c>
    </row>
    <row r="262" spans="1:37" ht="12" thickBot="1">
      <c r="A262" s="266">
        <v>41162</v>
      </c>
      <c r="B262" s="201">
        <v>17</v>
      </c>
      <c r="C262" s="49">
        <v>15.6</v>
      </c>
      <c r="D262" s="284">
        <v>19.4</v>
      </c>
      <c r="E262" s="410">
        <v>14.9</v>
      </c>
      <c r="F262" s="174">
        <f t="shared" si="23"/>
        <v>17.15</v>
      </c>
      <c r="G262" s="174">
        <f t="shared" si="29"/>
        <v>85.68837743491268</v>
      </c>
      <c r="H262" s="175">
        <f t="shared" si="24"/>
        <v>14.586128747187988</v>
      </c>
      <c r="I262" s="186">
        <v>12.8</v>
      </c>
      <c r="J262" s="25">
        <v>8</v>
      </c>
      <c r="K262" s="29" t="s">
        <v>364</v>
      </c>
      <c r="L262" s="29">
        <v>4</v>
      </c>
      <c r="M262" s="277">
        <v>5.3</v>
      </c>
      <c r="N262" s="277">
        <v>19.5</v>
      </c>
      <c r="O262" s="25" t="s">
        <v>111</v>
      </c>
      <c r="P262" s="284">
        <v>0.9</v>
      </c>
      <c r="Q262" s="317"/>
      <c r="R262" s="3"/>
      <c r="S262" s="1">
        <v>1008.7</v>
      </c>
      <c r="T262" s="27" t="s">
        <v>435</v>
      </c>
      <c r="U262" s="107" t="s">
        <v>253</v>
      </c>
      <c r="V262" s="23"/>
      <c r="X262" s="84">
        <v>18.2</v>
      </c>
      <c r="Y262" s="84">
        <v>10</v>
      </c>
      <c r="AH262" s="152">
        <f t="shared" si="25"/>
        <v>19.367110246872254</v>
      </c>
      <c r="AI262" s="152">
        <f t="shared" si="26"/>
        <v>17.713962526575546</v>
      </c>
      <c r="AJ262" s="152">
        <f t="shared" si="27"/>
        <v>16.595362526575546</v>
      </c>
      <c r="AK262" s="152">
        <f t="shared" si="28"/>
        <v>14.586128747187988</v>
      </c>
    </row>
    <row r="263" spans="1:37" ht="12" thickBot="1">
      <c r="A263" s="266">
        <v>41163</v>
      </c>
      <c r="B263" s="201">
        <v>12.4</v>
      </c>
      <c r="C263" s="49">
        <v>10.8</v>
      </c>
      <c r="D263" s="284">
        <v>16.5</v>
      </c>
      <c r="E263" s="56">
        <v>9.8</v>
      </c>
      <c r="F263" s="174">
        <f t="shared" si="23"/>
        <v>13.15</v>
      </c>
      <c r="G263" s="174">
        <f t="shared" si="29"/>
        <v>81.07511235879761</v>
      </c>
      <c r="H263" s="175">
        <f t="shared" si="24"/>
        <v>9.247924608812674</v>
      </c>
      <c r="I263" s="186">
        <v>7.7</v>
      </c>
      <c r="J263" s="25">
        <v>3</v>
      </c>
      <c r="K263" s="29" t="s">
        <v>45</v>
      </c>
      <c r="L263" s="29">
        <v>5</v>
      </c>
      <c r="M263" s="277">
        <v>6.2</v>
      </c>
      <c r="N263" s="277">
        <v>21.7</v>
      </c>
      <c r="O263" s="25" t="s">
        <v>293</v>
      </c>
      <c r="P263" s="284">
        <v>0</v>
      </c>
      <c r="Q263" s="317"/>
      <c r="R263" s="3"/>
      <c r="S263" s="1">
        <v>1011.5</v>
      </c>
      <c r="T263" s="26" t="s">
        <v>145</v>
      </c>
      <c r="U263" s="107" t="s">
        <v>356</v>
      </c>
      <c r="V263" s="23"/>
      <c r="X263" s="84">
        <v>18.2</v>
      </c>
      <c r="Y263" s="84">
        <v>9.9</v>
      </c>
      <c r="AH263" s="152">
        <f t="shared" si="25"/>
        <v>14.392152154059962</v>
      </c>
      <c r="AI263" s="152">
        <f t="shared" si="26"/>
        <v>12.946853529753223</v>
      </c>
      <c r="AJ263" s="152">
        <f t="shared" si="27"/>
        <v>11.668453529753224</v>
      </c>
      <c r="AK263" s="152">
        <f t="shared" si="28"/>
        <v>9.247924608812674</v>
      </c>
    </row>
    <row r="264" spans="1:37" ht="12" thickBot="1">
      <c r="A264" s="266">
        <v>41164</v>
      </c>
      <c r="B264" s="201">
        <v>10.3</v>
      </c>
      <c r="C264" s="49">
        <v>9.5</v>
      </c>
      <c r="D264" s="284">
        <v>15.4</v>
      </c>
      <c r="E264" s="56">
        <v>3.9</v>
      </c>
      <c r="F264" s="174">
        <f t="shared" si="23"/>
        <v>9.65</v>
      </c>
      <c r="G264" s="174">
        <f t="shared" si="29"/>
        <v>89.67278320337356</v>
      </c>
      <c r="H264" s="175">
        <f t="shared" si="24"/>
        <v>8.679671933332648</v>
      </c>
      <c r="I264" s="186">
        <v>0.9</v>
      </c>
      <c r="J264" s="25">
        <v>6</v>
      </c>
      <c r="K264" s="29" t="s">
        <v>364</v>
      </c>
      <c r="L264" s="29">
        <v>3</v>
      </c>
      <c r="M264" s="277">
        <v>4.3</v>
      </c>
      <c r="N264" s="277">
        <v>20.2</v>
      </c>
      <c r="O264" s="25" t="s">
        <v>293</v>
      </c>
      <c r="P264" s="284">
        <v>1.7</v>
      </c>
      <c r="Q264" s="317"/>
      <c r="R264" s="3"/>
      <c r="S264" s="1">
        <v>1014.3</v>
      </c>
      <c r="T264" s="26" t="s">
        <v>127</v>
      </c>
      <c r="U264" s="107" t="s">
        <v>357</v>
      </c>
      <c r="V264" s="23"/>
      <c r="X264" s="84">
        <v>17.9</v>
      </c>
      <c r="Y264" s="84">
        <v>9.9</v>
      </c>
      <c r="AH264" s="152">
        <f t="shared" si="25"/>
        <v>12.522189626588666</v>
      </c>
      <c r="AI264" s="152">
        <f t="shared" si="26"/>
        <v>11.868195956166188</v>
      </c>
      <c r="AJ264" s="152">
        <f t="shared" si="27"/>
        <v>11.228995956166187</v>
      </c>
      <c r="AK264" s="152">
        <f t="shared" si="28"/>
        <v>8.679671933332648</v>
      </c>
    </row>
    <row r="265" spans="1:37" ht="12" thickBot="1">
      <c r="A265" s="266">
        <v>41165</v>
      </c>
      <c r="B265" s="201">
        <v>11.5</v>
      </c>
      <c r="C265" s="49">
        <v>10.3</v>
      </c>
      <c r="D265" s="284">
        <v>17.9</v>
      </c>
      <c r="E265" s="56">
        <v>2.8</v>
      </c>
      <c r="F265" s="174">
        <f aca="true" t="shared" si="30" ref="F265:F328">AVERAGE(D265:E265)</f>
        <v>10.35</v>
      </c>
      <c r="G265" s="174">
        <f t="shared" si="29"/>
        <v>85.25905612840965</v>
      </c>
      <c r="H265" s="175">
        <f aca="true" t="shared" si="31" ref="H265:H328">AK265</f>
        <v>9.113805177563695</v>
      </c>
      <c r="I265" s="186">
        <v>-0.2</v>
      </c>
      <c r="J265" s="25">
        <v>3</v>
      </c>
      <c r="K265" s="29" t="s">
        <v>335</v>
      </c>
      <c r="L265" s="29">
        <v>4</v>
      </c>
      <c r="M265" s="277">
        <v>5.2</v>
      </c>
      <c r="N265" s="277">
        <v>22.1</v>
      </c>
      <c r="O265" s="25" t="s">
        <v>293</v>
      </c>
      <c r="P265" s="284">
        <v>0</v>
      </c>
      <c r="Q265" s="317"/>
      <c r="R265" s="3"/>
      <c r="S265" s="1">
        <v>1021.1</v>
      </c>
      <c r="T265" s="26" t="s">
        <v>432</v>
      </c>
      <c r="U265" s="107" t="s">
        <v>358</v>
      </c>
      <c r="V265" s="23"/>
      <c r="X265" s="84">
        <v>17.7</v>
      </c>
      <c r="Y265" s="84">
        <v>9.6</v>
      </c>
      <c r="AH265" s="152">
        <f aca="true" t="shared" si="32" ref="AH265:AH328">6.107*EXP(17.38*(B265/(239+B265)))</f>
        <v>13.56265263970658</v>
      </c>
      <c r="AI265" s="152">
        <f aca="true" t="shared" si="33" ref="AI265:AI328">IF(W265&gt;=0,6.107*EXP(17.38*(C265/(239+C265))),6.107*EXP(22.44*(C265/(272.4+C265))))</f>
        <v>12.522189626588666</v>
      </c>
      <c r="AJ265" s="152">
        <f aca="true" t="shared" si="34" ref="AJ265:AJ328">IF(C265&gt;=0,AI265-(0.000799*1000*(B265-C265)),AI265-(0.00072*1000*(B265-C265)))</f>
        <v>11.563389626588666</v>
      </c>
      <c r="AK265" s="152">
        <f aca="true" t="shared" si="35" ref="AK265:AK328">239*LN(AJ265/6.107)/(17.38-LN(AJ265/6.107))</f>
        <v>9.113805177563695</v>
      </c>
    </row>
    <row r="266" spans="1:37" ht="12" thickBot="1">
      <c r="A266" s="266">
        <v>41166</v>
      </c>
      <c r="B266" s="201">
        <v>15.8</v>
      </c>
      <c r="C266" s="49">
        <v>13.1</v>
      </c>
      <c r="D266" s="284">
        <v>16.5</v>
      </c>
      <c r="E266" s="56">
        <v>11.5</v>
      </c>
      <c r="F266" s="174">
        <f t="shared" si="30"/>
        <v>14</v>
      </c>
      <c r="G266" s="174">
        <f t="shared" si="29"/>
        <v>71.95589579327141</v>
      </c>
      <c r="H266" s="175">
        <f t="shared" si="31"/>
        <v>10.757790761754373</v>
      </c>
      <c r="I266" s="186">
        <v>11.1</v>
      </c>
      <c r="J266" s="25">
        <v>6</v>
      </c>
      <c r="K266" s="29" t="s">
        <v>45</v>
      </c>
      <c r="L266" s="29">
        <v>6</v>
      </c>
      <c r="M266" s="277">
        <v>10.2</v>
      </c>
      <c r="N266" s="277">
        <v>31.6</v>
      </c>
      <c r="O266" s="25" t="s">
        <v>293</v>
      </c>
      <c r="P266" s="284">
        <v>0</v>
      </c>
      <c r="Q266" s="317"/>
      <c r="R266" s="3"/>
      <c r="S266" s="1">
        <v>1016.7</v>
      </c>
      <c r="T266" s="26" t="s">
        <v>214</v>
      </c>
      <c r="U266" s="107" t="s">
        <v>359</v>
      </c>
      <c r="V266" s="23"/>
      <c r="X266" s="84">
        <v>17.4</v>
      </c>
      <c r="Y266" s="84">
        <v>9.4</v>
      </c>
      <c r="AH266" s="152">
        <f t="shared" si="32"/>
        <v>17.942269597987615</v>
      </c>
      <c r="AI266" s="152">
        <f t="shared" si="33"/>
        <v>15.067820814875786</v>
      </c>
      <c r="AJ266" s="152">
        <f t="shared" si="34"/>
        <v>12.910520814875785</v>
      </c>
      <c r="AK266" s="152">
        <f t="shared" si="35"/>
        <v>10.757790761754373</v>
      </c>
    </row>
    <row r="267" spans="1:37" ht="12" thickBot="1">
      <c r="A267" s="266">
        <v>41167</v>
      </c>
      <c r="B267" s="201">
        <v>12.8</v>
      </c>
      <c r="C267" s="49">
        <v>11.4</v>
      </c>
      <c r="D267" s="284">
        <v>19.5</v>
      </c>
      <c r="E267" s="56">
        <v>8.3</v>
      </c>
      <c r="F267" s="174">
        <f t="shared" si="30"/>
        <v>13.9</v>
      </c>
      <c r="G267" s="174">
        <f t="shared" si="29"/>
        <v>83.61833572547579</v>
      </c>
      <c r="H267" s="175">
        <f t="shared" si="31"/>
        <v>10.098485182593075</v>
      </c>
      <c r="I267" s="186">
        <v>4.6</v>
      </c>
      <c r="J267" s="25">
        <v>3</v>
      </c>
      <c r="K267" s="29" t="s">
        <v>45</v>
      </c>
      <c r="L267" s="396" t="s">
        <v>428</v>
      </c>
      <c r="M267" s="277">
        <v>5.4</v>
      </c>
      <c r="N267" s="277">
        <v>19.1</v>
      </c>
      <c r="O267" s="25" t="s">
        <v>364</v>
      </c>
      <c r="P267" s="284">
        <v>0</v>
      </c>
      <c r="Q267" s="317"/>
      <c r="R267" s="3"/>
      <c r="S267" s="1">
        <v>1018.6</v>
      </c>
      <c r="T267" s="26" t="s">
        <v>342</v>
      </c>
      <c r="U267" s="107" t="s">
        <v>485</v>
      </c>
      <c r="V267" s="23"/>
      <c r="X267" s="84">
        <v>17.2</v>
      </c>
      <c r="Y267" s="84">
        <v>9.5</v>
      </c>
      <c r="AH267" s="152">
        <f t="shared" si="32"/>
        <v>14.77491028826301</v>
      </c>
      <c r="AI267" s="152">
        <f t="shared" si="33"/>
        <v>13.473134087977627</v>
      </c>
      <c r="AJ267" s="152">
        <f t="shared" si="34"/>
        <v>12.354534087977626</v>
      </c>
      <c r="AK267" s="152">
        <f t="shared" si="35"/>
        <v>10.098485182593075</v>
      </c>
    </row>
    <row r="268" spans="1:37" ht="12" thickBot="1">
      <c r="A268" s="266">
        <v>41168</v>
      </c>
      <c r="B268" s="201">
        <v>14.3</v>
      </c>
      <c r="C268" s="49">
        <v>12.7</v>
      </c>
      <c r="D268" s="284">
        <v>18.6</v>
      </c>
      <c r="E268" s="56">
        <v>11.2</v>
      </c>
      <c r="F268" s="174">
        <f t="shared" si="30"/>
        <v>14.9</v>
      </c>
      <c r="G268" s="174">
        <f t="shared" si="29"/>
        <v>82.25336078785077</v>
      </c>
      <c r="H268" s="175">
        <f t="shared" si="31"/>
        <v>11.31785884919899</v>
      </c>
      <c r="I268" s="186">
        <v>7.2</v>
      </c>
      <c r="J268" s="25">
        <v>8</v>
      </c>
      <c r="K268" s="29" t="s">
        <v>364</v>
      </c>
      <c r="L268" s="396" t="s">
        <v>396</v>
      </c>
      <c r="M268" s="277">
        <v>6.2</v>
      </c>
      <c r="N268" s="277">
        <v>21.4</v>
      </c>
      <c r="O268" s="25" t="s">
        <v>364</v>
      </c>
      <c r="P268" s="284">
        <v>1.4</v>
      </c>
      <c r="Q268" s="317"/>
      <c r="R268" s="3"/>
      <c r="S268" s="1">
        <v>1012.5</v>
      </c>
      <c r="T268" s="245" t="s">
        <v>22</v>
      </c>
      <c r="U268" s="107" t="s">
        <v>486</v>
      </c>
      <c r="V268" s="23"/>
      <c r="X268" s="84">
        <v>17.4</v>
      </c>
      <c r="Y268" s="84">
        <v>9.2</v>
      </c>
      <c r="AH268" s="152">
        <f t="shared" si="32"/>
        <v>16.291117499602702</v>
      </c>
      <c r="AI268" s="152">
        <f t="shared" si="33"/>
        <v>14.678391653320906</v>
      </c>
      <c r="AJ268" s="152">
        <f t="shared" si="34"/>
        <v>13.399991653320905</v>
      </c>
      <c r="AK268" s="152">
        <f t="shared" si="35"/>
        <v>11.31785884919899</v>
      </c>
    </row>
    <row r="269" spans="1:37" ht="12" thickBot="1">
      <c r="A269" s="266">
        <v>41169</v>
      </c>
      <c r="B269" s="201">
        <v>12.5</v>
      </c>
      <c r="C269" s="49">
        <v>11.4</v>
      </c>
      <c r="D269" s="284">
        <v>17</v>
      </c>
      <c r="E269" s="56">
        <v>5.1</v>
      </c>
      <c r="F269" s="174">
        <f t="shared" si="30"/>
        <v>11.05</v>
      </c>
      <c r="G269" s="174">
        <f t="shared" si="29"/>
        <v>86.93463648272201</v>
      </c>
      <c r="H269" s="175">
        <f t="shared" si="31"/>
        <v>10.385865840605387</v>
      </c>
      <c r="I269" s="186">
        <v>1.8</v>
      </c>
      <c r="J269" s="25">
        <v>3</v>
      </c>
      <c r="K269" s="29" t="s">
        <v>364</v>
      </c>
      <c r="L269" s="29">
        <v>4</v>
      </c>
      <c r="M269" s="277">
        <v>5.6</v>
      </c>
      <c r="N269" s="277">
        <v>21.4</v>
      </c>
      <c r="O269" s="25" t="s">
        <v>293</v>
      </c>
      <c r="P269" s="284">
        <v>0.6</v>
      </c>
      <c r="Q269" s="317"/>
      <c r="R269" s="3"/>
      <c r="S269" s="1">
        <v>1012.7</v>
      </c>
      <c r="T269" s="26" t="s">
        <v>385</v>
      </c>
      <c r="U269" s="107" t="s">
        <v>253</v>
      </c>
      <c r="V269" s="23"/>
      <c r="X269" s="84">
        <v>17.5</v>
      </c>
      <c r="Y269" s="84">
        <v>9.8</v>
      </c>
      <c r="AH269" s="152">
        <f t="shared" si="32"/>
        <v>14.487015299685174</v>
      </c>
      <c r="AI269" s="152">
        <f t="shared" si="33"/>
        <v>13.473134087977627</v>
      </c>
      <c r="AJ269" s="152">
        <f t="shared" si="34"/>
        <v>12.594234087977627</v>
      </c>
      <c r="AK269" s="152">
        <f t="shared" si="35"/>
        <v>10.385865840605387</v>
      </c>
    </row>
    <row r="270" spans="1:37" ht="12" thickBot="1">
      <c r="A270" s="266">
        <v>41170</v>
      </c>
      <c r="B270" s="201">
        <v>11.1</v>
      </c>
      <c r="C270" s="49">
        <v>10</v>
      </c>
      <c r="D270" s="284">
        <v>14.4</v>
      </c>
      <c r="E270" s="56">
        <v>7</v>
      </c>
      <c r="F270" s="174">
        <f t="shared" si="30"/>
        <v>10.7</v>
      </c>
      <c r="G270" s="174">
        <f t="shared" si="29"/>
        <v>86.27109852492418</v>
      </c>
      <c r="H270" s="175">
        <f t="shared" si="31"/>
        <v>8.895836445384152</v>
      </c>
      <c r="I270" s="186">
        <v>3.3</v>
      </c>
      <c r="J270" s="25">
        <v>4</v>
      </c>
      <c r="K270" s="29" t="s">
        <v>46</v>
      </c>
      <c r="L270" s="29">
        <v>5</v>
      </c>
      <c r="M270" s="277">
        <v>6.2</v>
      </c>
      <c r="N270" s="277">
        <v>23.5</v>
      </c>
      <c r="O270" s="25" t="s">
        <v>45</v>
      </c>
      <c r="P270" s="284">
        <v>0.1</v>
      </c>
      <c r="Q270" s="317"/>
      <c r="R270" s="3"/>
      <c r="S270" s="1">
        <v>1012.9</v>
      </c>
      <c r="T270" s="26" t="s">
        <v>230</v>
      </c>
      <c r="U270" s="107" t="s">
        <v>356</v>
      </c>
      <c r="V270" s="23"/>
      <c r="X270" s="84">
        <v>17.3</v>
      </c>
      <c r="Y270" s="84">
        <v>9.7</v>
      </c>
      <c r="AH270" s="152">
        <f t="shared" si="32"/>
        <v>13.207688324480838</v>
      </c>
      <c r="AI270" s="152">
        <f t="shared" si="33"/>
        <v>12.273317807277772</v>
      </c>
      <c r="AJ270" s="152">
        <f t="shared" si="34"/>
        <v>11.394417807277772</v>
      </c>
      <c r="AK270" s="152">
        <f t="shared" si="35"/>
        <v>8.895836445384152</v>
      </c>
    </row>
    <row r="271" spans="1:37" ht="12" thickBot="1">
      <c r="A271" s="266">
        <v>41171</v>
      </c>
      <c r="B271" s="201">
        <v>10</v>
      </c>
      <c r="C271" s="49">
        <v>8.9</v>
      </c>
      <c r="D271" s="284">
        <v>14.8</v>
      </c>
      <c r="E271" s="56">
        <v>6.1</v>
      </c>
      <c r="F271" s="174">
        <f t="shared" si="30"/>
        <v>10.45</v>
      </c>
      <c r="G271" s="174">
        <f t="shared" si="29"/>
        <v>85.70400541750284</v>
      </c>
      <c r="H271" s="175">
        <f t="shared" si="31"/>
        <v>7.71841592104834</v>
      </c>
      <c r="I271" s="186">
        <v>4</v>
      </c>
      <c r="J271" s="25">
        <v>5</v>
      </c>
      <c r="K271" s="29" t="s">
        <v>293</v>
      </c>
      <c r="L271" s="29">
        <v>4</v>
      </c>
      <c r="M271" s="277">
        <v>5.3</v>
      </c>
      <c r="N271" s="277">
        <v>26.9</v>
      </c>
      <c r="O271" s="25" t="s">
        <v>293</v>
      </c>
      <c r="P271" s="284">
        <v>2.3</v>
      </c>
      <c r="Q271" s="317"/>
      <c r="R271" s="3"/>
      <c r="S271" s="1">
        <v>1022.9</v>
      </c>
      <c r="T271" s="26" t="s">
        <v>55</v>
      </c>
      <c r="U271" s="107" t="s">
        <v>357</v>
      </c>
      <c r="V271" s="23"/>
      <c r="X271" s="84">
        <v>16.8</v>
      </c>
      <c r="Y271" s="84">
        <v>9.4</v>
      </c>
      <c r="AH271" s="152">
        <f t="shared" si="32"/>
        <v>12.273317807277772</v>
      </c>
      <c r="AI271" s="152">
        <f t="shared" si="33"/>
        <v>11.397624958456682</v>
      </c>
      <c r="AJ271" s="152">
        <f t="shared" si="34"/>
        <v>10.518724958456682</v>
      </c>
      <c r="AK271" s="152">
        <f t="shared" si="35"/>
        <v>7.71841592104834</v>
      </c>
    </row>
    <row r="272" spans="1:37" ht="12" thickBot="1">
      <c r="A272" s="266">
        <v>41172</v>
      </c>
      <c r="B272" s="201">
        <v>11</v>
      </c>
      <c r="C272" s="49">
        <v>10.6</v>
      </c>
      <c r="D272" s="284">
        <v>15.6</v>
      </c>
      <c r="E272" s="56">
        <v>6.9</v>
      </c>
      <c r="F272" s="174">
        <f t="shared" si="30"/>
        <v>11.25</v>
      </c>
      <c r="G272" s="174">
        <f t="shared" si="29"/>
        <v>94.93650022777037</v>
      </c>
      <c r="H272" s="175">
        <f t="shared" si="31"/>
        <v>10.220597853984978</v>
      </c>
      <c r="I272" s="186">
        <v>3</v>
      </c>
      <c r="J272" s="25">
        <v>8</v>
      </c>
      <c r="K272" s="29" t="s">
        <v>364</v>
      </c>
      <c r="L272" s="396" t="s">
        <v>291</v>
      </c>
      <c r="M272" s="277">
        <v>4.2</v>
      </c>
      <c r="N272" s="277">
        <v>20.9</v>
      </c>
      <c r="O272" s="25" t="s">
        <v>364</v>
      </c>
      <c r="P272" s="284">
        <v>0.5</v>
      </c>
      <c r="Q272" s="317"/>
      <c r="R272" s="3"/>
      <c r="S272" s="1">
        <v>1019.7</v>
      </c>
      <c r="T272" s="26" t="s">
        <v>231</v>
      </c>
      <c r="U272" s="107" t="s">
        <v>358</v>
      </c>
      <c r="V272" s="23"/>
      <c r="X272" s="84">
        <v>16.8</v>
      </c>
      <c r="Y272" s="84">
        <v>9.3</v>
      </c>
      <c r="AH272" s="152">
        <f t="shared" si="32"/>
        <v>13.120234466007751</v>
      </c>
      <c r="AI272" s="152">
        <f t="shared" si="33"/>
        <v>12.775491423705457</v>
      </c>
      <c r="AJ272" s="152">
        <f t="shared" si="34"/>
        <v>12.455891423705456</v>
      </c>
      <c r="AK272" s="152">
        <f t="shared" si="35"/>
        <v>10.220597853984978</v>
      </c>
    </row>
    <row r="273" spans="1:37" ht="12" thickBot="1">
      <c r="A273" s="266">
        <v>41173</v>
      </c>
      <c r="B273" s="201">
        <v>11.5</v>
      </c>
      <c r="C273" s="49">
        <v>11</v>
      </c>
      <c r="D273" s="284">
        <v>11.5</v>
      </c>
      <c r="E273" s="56">
        <v>10.2</v>
      </c>
      <c r="F273" s="174">
        <f t="shared" si="30"/>
        <v>10.85</v>
      </c>
      <c r="G273" s="174">
        <f t="shared" si="29"/>
        <v>93.79237826062142</v>
      </c>
      <c r="H273" s="175">
        <f t="shared" si="31"/>
        <v>10.535594421259972</v>
      </c>
      <c r="I273" s="186">
        <v>8.4</v>
      </c>
      <c r="J273" s="25">
        <v>8</v>
      </c>
      <c r="K273" s="29" t="s">
        <v>45</v>
      </c>
      <c r="L273" s="396" t="s">
        <v>307</v>
      </c>
      <c r="M273" s="277">
        <v>1.1</v>
      </c>
      <c r="N273" s="277">
        <v>7.1</v>
      </c>
      <c r="O273" s="25" t="s">
        <v>363</v>
      </c>
      <c r="P273" s="284">
        <v>6.1</v>
      </c>
      <c r="Q273" s="317"/>
      <c r="R273" s="3"/>
      <c r="S273" s="1">
        <v>1015.7</v>
      </c>
      <c r="T273" s="26" t="s">
        <v>302</v>
      </c>
      <c r="U273" s="107" t="s">
        <v>359</v>
      </c>
      <c r="V273" s="23"/>
      <c r="X273" s="84">
        <v>16.5</v>
      </c>
      <c r="Y273" s="84">
        <v>8.7</v>
      </c>
      <c r="AH273" s="152">
        <f t="shared" si="32"/>
        <v>13.56265263970658</v>
      </c>
      <c r="AI273" s="152">
        <f t="shared" si="33"/>
        <v>13.120234466007751</v>
      </c>
      <c r="AJ273" s="152">
        <f t="shared" si="34"/>
        <v>12.720734466007752</v>
      </c>
      <c r="AK273" s="152">
        <f t="shared" si="35"/>
        <v>10.535594421259972</v>
      </c>
    </row>
    <row r="274" spans="1:37" ht="12" thickBot="1">
      <c r="A274" s="266">
        <v>41174</v>
      </c>
      <c r="B274" s="201">
        <v>6.3</v>
      </c>
      <c r="C274" s="49">
        <v>6</v>
      </c>
      <c r="D274" s="284">
        <v>13.4</v>
      </c>
      <c r="E274" s="56">
        <v>1.5</v>
      </c>
      <c r="F274" s="174">
        <f t="shared" si="30"/>
        <v>7.45</v>
      </c>
      <c r="G274" s="174">
        <f t="shared" si="29"/>
        <v>95.4360431921504</v>
      </c>
      <c r="H274" s="175">
        <f t="shared" si="31"/>
        <v>5.625166187443224</v>
      </c>
      <c r="I274" s="186">
        <v>-1.6</v>
      </c>
      <c r="J274" s="25">
        <v>2</v>
      </c>
      <c r="K274" s="29" t="s">
        <v>111</v>
      </c>
      <c r="L274" s="29">
        <v>2</v>
      </c>
      <c r="M274" s="277">
        <v>1.3</v>
      </c>
      <c r="N274" s="277">
        <v>9.3</v>
      </c>
      <c r="O274" s="25" t="s">
        <v>95</v>
      </c>
      <c r="P274" s="284">
        <v>0</v>
      </c>
      <c r="Q274" s="317"/>
      <c r="R274" s="3"/>
      <c r="S274" s="1">
        <v>1023</v>
      </c>
      <c r="T274" s="27" t="s">
        <v>286</v>
      </c>
      <c r="U274" s="107" t="s">
        <v>485</v>
      </c>
      <c r="V274" s="23"/>
      <c r="X274" s="84">
        <v>16.5</v>
      </c>
      <c r="Y274" s="84">
        <v>8.8</v>
      </c>
      <c r="AH274" s="152">
        <f t="shared" si="32"/>
        <v>9.542956730326413</v>
      </c>
      <c r="AI274" s="152">
        <f t="shared" si="33"/>
        <v>9.347120306962537</v>
      </c>
      <c r="AJ274" s="152">
        <f t="shared" si="34"/>
        <v>9.107420306962538</v>
      </c>
      <c r="AK274" s="152">
        <f t="shared" si="35"/>
        <v>5.625166187443224</v>
      </c>
    </row>
    <row r="275" spans="1:37" ht="12" thickBot="1">
      <c r="A275" s="266">
        <v>41175</v>
      </c>
      <c r="B275" s="201">
        <v>8.6</v>
      </c>
      <c r="C275" s="49">
        <v>7.7</v>
      </c>
      <c r="D275" s="284">
        <v>12.3</v>
      </c>
      <c r="E275" s="56">
        <v>5.4</v>
      </c>
      <c r="F275" s="174">
        <f t="shared" si="30"/>
        <v>8.850000000000001</v>
      </c>
      <c r="G275" s="174">
        <f t="shared" si="29"/>
        <v>87.62464922164511</v>
      </c>
      <c r="H275" s="175">
        <f t="shared" si="31"/>
        <v>6.665469026482967</v>
      </c>
      <c r="I275" s="186">
        <v>0.9</v>
      </c>
      <c r="J275" s="25">
        <v>8</v>
      </c>
      <c r="K275" s="29" t="s">
        <v>456</v>
      </c>
      <c r="L275" s="29">
        <v>4</v>
      </c>
      <c r="M275" s="277">
        <v>5.7</v>
      </c>
      <c r="N275" s="277">
        <v>21.7</v>
      </c>
      <c r="O275" s="25" t="s">
        <v>420</v>
      </c>
      <c r="P275" s="284">
        <v>20.2</v>
      </c>
      <c r="Q275" s="317"/>
      <c r="R275" s="3"/>
      <c r="S275" s="1">
        <v>1015.3</v>
      </c>
      <c r="T275" s="26" t="s">
        <v>341</v>
      </c>
      <c r="U275" s="107" t="s">
        <v>486</v>
      </c>
      <c r="V275" s="23"/>
      <c r="X275" s="84">
        <v>16.5</v>
      </c>
      <c r="Y275" s="84">
        <v>8.9</v>
      </c>
      <c r="AH275" s="152">
        <f t="shared" si="32"/>
        <v>11.16856191408211</v>
      </c>
      <c r="AI275" s="152">
        <f t="shared" si="33"/>
        <v>10.5055132003167</v>
      </c>
      <c r="AJ275" s="152">
        <f t="shared" si="34"/>
        <v>9.786413200316701</v>
      </c>
      <c r="AK275" s="152">
        <f t="shared" si="35"/>
        <v>6.665469026482967</v>
      </c>
    </row>
    <row r="276" spans="1:37" ht="12" thickBot="1">
      <c r="A276" s="266">
        <v>41176</v>
      </c>
      <c r="B276" s="201">
        <v>11.7</v>
      </c>
      <c r="C276" s="49">
        <v>11.6</v>
      </c>
      <c r="D276" s="284">
        <v>12.9</v>
      </c>
      <c r="E276" s="56">
        <v>8</v>
      </c>
      <c r="F276" s="174">
        <f t="shared" si="30"/>
        <v>10.45</v>
      </c>
      <c r="G276" s="174">
        <f t="shared" si="29"/>
        <v>98.75963635150704</v>
      </c>
      <c r="H276" s="175">
        <f t="shared" si="31"/>
        <v>11.511291945418716</v>
      </c>
      <c r="I276" s="186">
        <v>6.7</v>
      </c>
      <c r="J276" s="25">
        <v>8</v>
      </c>
      <c r="K276" s="29" t="s">
        <v>95</v>
      </c>
      <c r="L276" s="396" t="s">
        <v>396</v>
      </c>
      <c r="M276" s="277">
        <v>7.2</v>
      </c>
      <c r="N276" s="277">
        <v>33.1</v>
      </c>
      <c r="O276" s="25" t="s">
        <v>364</v>
      </c>
      <c r="P276" s="284">
        <v>16.3</v>
      </c>
      <c r="Q276" s="317"/>
      <c r="R276" s="3"/>
      <c r="S276" s="1">
        <v>986.5</v>
      </c>
      <c r="T276" s="27" t="s">
        <v>365</v>
      </c>
      <c r="U276" s="107" t="s">
        <v>253</v>
      </c>
      <c r="V276" s="23"/>
      <c r="X276" s="84">
        <v>16.3</v>
      </c>
      <c r="Y276" s="84">
        <v>9</v>
      </c>
      <c r="AH276" s="152">
        <f t="shared" si="32"/>
        <v>13.743260220579202</v>
      </c>
      <c r="AI276" s="152">
        <f t="shared" si="33"/>
        <v>13.652693816685344</v>
      </c>
      <c r="AJ276" s="152">
        <f t="shared" si="34"/>
        <v>13.572793816685344</v>
      </c>
      <c r="AK276" s="152">
        <f t="shared" si="35"/>
        <v>11.511291945418716</v>
      </c>
    </row>
    <row r="277" spans="1:37" ht="12" thickBot="1">
      <c r="A277" s="266">
        <v>41177</v>
      </c>
      <c r="B277" s="201">
        <v>9.9</v>
      </c>
      <c r="C277" s="49">
        <v>9</v>
      </c>
      <c r="D277" s="284">
        <v>12.1</v>
      </c>
      <c r="E277" s="56">
        <v>8</v>
      </c>
      <c r="F277" s="174">
        <f t="shared" si="30"/>
        <v>10.05</v>
      </c>
      <c r="G277" s="174">
        <f t="shared" si="29"/>
        <v>88.22491284617655</v>
      </c>
      <c r="H277" s="175">
        <f t="shared" si="31"/>
        <v>8.045449706368071</v>
      </c>
      <c r="I277" s="186">
        <v>6.6</v>
      </c>
      <c r="J277" s="25">
        <v>8</v>
      </c>
      <c r="K277" s="29" t="s">
        <v>364</v>
      </c>
      <c r="L277" s="29">
        <v>5</v>
      </c>
      <c r="M277" s="277">
        <v>6.5</v>
      </c>
      <c r="N277" s="277">
        <v>22.1</v>
      </c>
      <c r="O277" s="25" t="s">
        <v>364</v>
      </c>
      <c r="P277" s="284">
        <v>9.5</v>
      </c>
      <c r="Q277" s="317"/>
      <c r="R277" s="3"/>
      <c r="S277" s="1">
        <v>983.7</v>
      </c>
      <c r="T277" s="26" t="s">
        <v>488</v>
      </c>
      <c r="U277" s="107" t="s">
        <v>356</v>
      </c>
      <c r="V277" s="23"/>
      <c r="X277" s="84">
        <v>16.4</v>
      </c>
      <c r="Y277" s="84">
        <v>8.7</v>
      </c>
      <c r="AH277" s="152">
        <f t="shared" si="32"/>
        <v>12.191333479931261</v>
      </c>
      <c r="AI277" s="152">
        <f t="shared" si="33"/>
        <v>11.474893337456098</v>
      </c>
      <c r="AJ277" s="152">
        <f t="shared" si="34"/>
        <v>10.755793337456097</v>
      </c>
      <c r="AK277" s="152">
        <f t="shared" si="35"/>
        <v>8.045449706368071</v>
      </c>
    </row>
    <row r="278" spans="1:37" ht="12" thickBot="1">
      <c r="A278" s="266">
        <v>41178</v>
      </c>
      <c r="B278" s="201">
        <v>10.6</v>
      </c>
      <c r="C278" s="49">
        <v>10.4</v>
      </c>
      <c r="D278" s="284">
        <v>13.2</v>
      </c>
      <c r="E278" s="56">
        <v>9.5</v>
      </c>
      <c r="F278" s="174">
        <f t="shared" si="30"/>
        <v>11.35</v>
      </c>
      <c r="G278" s="174">
        <f t="shared" si="29"/>
        <v>97.4234777018031</v>
      </c>
      <c r="H278" s="175">
        <f t="shared" si="31"/>
        <v>10.209113573465155</v>
      </c>
      <c r="I278" s="186">
        <v>8.1</v>
      </c>
      <c r="J278" s="25">
        <v>8</v>
      </c>
      <c r="K278" s="29" t="s">
        <v>456</v>
      </c>
      <c r="L278" s="29">
        <v>3</v>
      </c>
      <c r="M278" s="277">
        <v>4.2</v>
      </c>
      <c r="N278" s="277">
        <v>17.1</v>
      </c>
      <c r="O278" s="25" t="s">
        <v>456</v>
      </c>
      <c r="P278" s="284">
        <v>0.3</v>
      </c>
      <c r="Q278" s="317"/>
      <c r="R278" s="3"/>
      <c r="S278" s="1">
        <v>991.8</v>
      </c>
      <c r="T278" s="26" t="s">
        <v>77</v>
      </c>
      <c r="U278" s="107" t="s">
        <v>357</v>
      </c>
      <c r="V278" s="23"/>
      <c r="X278" s="84">
        <v>16.4</v>
      </c>
      <c r="Y278" s="84">
        <v>8.6</v>
      </c>
      <c r="AH278" s="152">
        <f t="shared" si="32"/>
        <v>12.775491423705457</v>
      </c>
      <c r="AI278" s="152">
        <f t="shared" si="33"/>
        <v>12.606128038469452</v>
      </c>
      <c r="AJ278" s="152">
        <f t="shared" si="34"/>
        <v>12.446328038469453</v>
      </c>
      <c r="AK278" s="152">
        <f t="shared" si="35"/>
        <v>10.209113573465155</v>
      </c>
    </row>
    <row r="279" spans="1:37" ht="12" thickBot="1">
      <c r="A279" s="266">
        <v>41179</v>
      </c>
      <c r="B279" s="201">
        <v>10</v>
      </c>
      <c r="C279" s="49">
        <v>8.9</v>
      </c>
      <c r="D279" s="284">
        <v>14.6</v>
      </c>
      <c r="E279" s="56">
        <v>6.5</v>
      </c>
      <c r="F279" s="174">
        <f t="shared" si="30"/>
        <v>10.55</v>
      </c>
      <c r="G279" s="174">
        <f t="shared" si="29"/>
        <v>85.70400541750284</v>
      </c>
      <c r="H279" s="175">
        <f t="shared" si="31"/>
        <v>7.71841592104834</v>
      </c>
      <c r="I279" s="186">
        <v>2.9</v>
      </c>
      <c r="J279" s="25">
        <v>1</v>
      </c>
      <c r="K279" s="29" t="s">
        <v>46</v>
      </c>
      <c r="L279" s="29">
        <v>2</v>
      </c>
      <c r="M279" s="277">
        <v>2.6</v>
      </c>
      <c r="N279" s="277">
        <v>15</v>
      </c>
      <c r="O279" s="25" t="s">
        <v>45</v>
      </c>
      <c r="P279" s="284">
        <v>1.5</v>
      </c>
      <c r="Q279" s="317"/>
      <c r="R279" s="3"/>
      <c r="S279" s="1">
        <v>1007.5</v>
      </c>
      <c r="T279" s="26" t="s">
        <v>165</v>
      </c>
      <c r="U279" s="107" t="s">
        <v>358</v>
      </c>
      <c r="V279" s="23"/>
      <c r="X279" s="84">
        <v>16.3</v>
      </c>
      <c r="Y279" s="84">
        <v>8.6</v>
      </c>
      <c r="AH279" s="152">
        <f t="shared" si="32"/>
        <v>12.273317807277772</v>
      </c>
      <c r="AI279" s="152">
        <f t="shared" si="33"/>
        <v>11.397624958456682</v>
      </c>
      <c r="AJ279" s="152">
        <f t="shared" si="34"/>
        <v>10.518724958456682</v>
      </c>
      <c r="AK279" s="152">
        <f t="shared" si="35"/>
        <v>7.71841592104834</v>
      </c>
    </row>
    <row r="280" spans="1:37" ht="12" thickBot="1">
      <c r="A280" s="266">
        <v>41180</v>
      </c>
      <c r="B280" s="201">
        <v>10.9</v>
      </c>
      <c r="C280" s="49">
        <v>10.8</v>
      </c>
      <c r="D280" s="284">
        <v>15.2</v>
      </c>
      <c r="E280" s="56">
        <v>6.7</v>
      </c>
      <c r="F280" s="174">
        <f t="shared" si="30"/>
        <v>10.95</v>
      </c>
      <c r="G280" s="174">
        <f t="shared" si="29"/>
        <v>98.7237539695932</v>
      </c>
      <c r="H280" s="175">
        <f t="shared" si="31"/>
        <v>10.70703881572622</v>
      </c>
      <c r="I280" s="186">
        <v>3.8</v>
      </c>
      <c r="J280" s="25">
        <v>8</v>
      </c>
      <c r="K280" s="29" t="s">
        <v>363</v>
      </c>
      <c r="L280" s="29">
        <v>2</v>
      </c>
      <c r="M280" s="277">
        <v>5.6</v>
      </c>
      <c r="N280" s="277">
        <v>21.4</v>
      </c>
      <c r="O280" s="25" t="s">
        <v>364</v>
      </c>
      <c r="P280" s="284">
        <v>0.5</v>
      </c>
      <c r="Q280" s="317"/>
      <c r="R280" s="3"/>
      <c r="S280" s="1">
        <v>1010.3</v>
      </c>
      <c r="T280" s="26" t="s">
        <v>240</v>
      </c>
      <c r="U280" s="107" t="s">
        <v>359</v>
      </c>
      <c r="V280" s="23"/>
      <c r="X280" s="84">
        <v>16.3</v>
      </c>
      <c r="Y280" s="84">
        <v>8.4</v>
      </c>
      <c r="AH280" s="152">
        <f t="shared" si="32"/>
        <v>13.033290380870474</v>
      </c>
      <c r="AI280" s="152">
        <f t="shared" si="33"/>
        <v>12.946853529753223</v>
      </c>
      <c r="AJ280" s="152">
        <f t="shared" si="34"/>
        <v>12.866953529753223</v>
      </c>
      <c r="AK280" s="152">
        <f t="shared" si="35"/>
        <v>10.70703881572622</v>
      </c>
    </row>
    <row r="281" spans="1:37" ht="12" thickBot="1">
      <c r="A281" s="266">
        <v>41181</v>
      </c>
      <c r="B281" s="201">
        <v>9.7</v>
      </c>
      <c r="C281" s="49">
        <v>8.4</v>
      </c>
      <c r="D281" s="284">
        <v>14.3</v>
      </c>
      <c r="E281" s="56">
        <v>5.6</v>
      </c>
      <c r="F281" s="174">
        <f t="shared" si="30"/>
        <v>9.95</v>
      </c>
      <c r="G281" s="174">
        <f t="shared" si="29"/>
        <v>82.96261599282694</v>
      </c>
      <c r="H281" s="175">
        <f t="shared" si="31"/>
        <v>6.949543930996512</v>
      </c>
      <c r="I281" s="186">
        <v>1.7</v>
      </c>
      <c r="J281" s="25">
        <v>5</v>
      </c>
      <c r="K281" s="29" t="s">
        <v>335</v>
      </c>
      <c r="L281" s="29">
        <v>3</v>
      </c>
      <c r="M281" s="277">
        <v>5.3</v>
      </c>
      <c r="N281" s="277">
        <v>23.5</v>
      </c>
      <c r="O281" s="25" t="s">
        <v>293</v>
      </c>
      <c r="P281" s="284">
        <v>0</v>
      </c>
      <c r="Q281" s="317"/>
      <c r="R281" s="3"/>
      <c r="S281" s="1">
        <v>1017.8</v>
      </c>
      <c r="T281" s="26" t="s">
        <v>2</v>
      </c>
      <c r="U281" s="107" t="s">
        <v>485</v>
      </c>
      <c r="V281" s="23"/>
      <c r="X281" s="84">
        <v>15.9</v>
      </c>
      <c r="Y281" s="84">
        <v>8.5</v>
      </c>
      <c r="AH281" s="152">
        <f t="shared" si="32"/>
        <v>12.028809601738768</v>
      </c>
      <c r="AI281" s="152">
        <f t="shared" si="33"/>
        <v>11.018115118398828</v>
      </c>
      <c r="AJ281" s="152">
        <f t="shared" si="34"/>
        <v>9.97941511839883</v>
      </c>
      <c r="AK281" s="152">
        <f t="shared" si="35"/>
        <v>6.949543930996512</v>
      </c>
    </row>
    <row r="282" spans="1:37" ht="12" thickBot="1">
      <c r="A282" s="266">
        <v>41182</v>
      </c>
      <c r="B282" s="243">
        <v>12</v>
      </c>
      <c r="C282" s="129">
        <v>11.2</v>
      </c>
      <c r="D282" s="285">
        <v>15</v>
      </c>
      <c r="E282" s="133">
        <v>7.1</v>
      </c>
      <c r="F282" s="190">
        <f t="shared" si="30"/>
        <v>11.05</v>
      </c>
      <c r="G282" s="190">
        <f t="shared" si="29"/>
        <v>90.28628079991555</v>
      </c>
      <c r="H282" s="191">
        <f t="shared" si="31"/>
        <v>10.45967582084975</v>
      </c>
      <c r="I282" s="244">
        <v>3.3</v>
      </c>
      <c r="J282" s="237">
        <v>7</v>
      </c>
      <c r="K282" s="110" t="s">
        <v>363</v>
      </c>
      <c r="L282" s="110">
        <v>4</v>
      </c>
      <c r="M282" s="283">
        <v>5.7</v>
      </c>
      <c r="N282" s="283">
        <v>21</v>
      </c>
      <c r="O282" s="237" t="s">
        <v>111</v>
      </c>
      <c r="P282" s="285">
        <v>4.1</v>
      </c>
      <c r="Q282" s="246"/>
      <c r="R282" s="111"/>
      <c r="S282" s="112">
        <v>1016.1</v>
      </c>
      <c r="T282" s="119" t="s">
        <v>17</v>
      </c>
      <c r="U282" s="107" t="s">
        <v>486</v>
      </c>
      <c r="V282" s="113"/>
      <c r="X282" s="84">
        <v>15.7</v>
      </c>
      <c r="Y282" s="84">
        <v>8.3</v>
      </c>
      <c r="AH282" s="152">
        <f t="shared" si="32"/>
        <v>14.01813696808305</v>
      </c>
      <c r="AI282" s="152">
        <f t="shared" si="33"/>
        <v>13.295654505920231</v>
      </c>
      <c r="AJ282" s="152">
        <f t="shared" si="34"/>
        <v>12.65645450592023</v>
      </c>
      <c r="AK282" s="152">
        <f t="shared" si="35"/>
        <v>10.45967582084975</v>
      </c>
    </row>
    <row r="283" spans="1:37" s="171" customFormat="1" ht="12" thickBot="1">
      <c r="A283" s="266">
        <v>41183</v>
      </c>
      <c r="B283" s="195">
        <v>11.5</v>
      </c>
      <c r="C283" s="131">
        <v>11.2</v>
      </c>
      <c r="D283" s="286">
        <v>15.6</v>
      </c>
      <c r="E283" s="140">
        <v>9.4</v>
      </c>
      <c r="F283" s="167">
        <f t="shared" si="30"/>
        <v>12.5</v>
      </c>
      <c r="G283" s="167">
        <f t="shared" si="29"/>
        <v>96.26401894049164</v>
      </c>
      <c r="H283" s="168">
        <f t="shared" si="31"/>
        <v>10.926123886618138</v>
      </c>
      <c r="I283" s="228">
        <v>6.7</v>
      </c>
      <c r="J283" s="135">
        <v>4</v>
      </c>
      <c r="K283" s="121" t="s">
        <v>364</v>
      </c>
      <c r="L283" s="121">
        <v>2</v>
      </c>
      <c r="M283" s="275"/>
      <c r="N283" s="275">
        <v>20.2</v>
      </c>
      <c r="O283" s="135" t="s">
        <v>111</v>
      </c>
      <c r="P283" s="286">
        <v>1.3</v>
      </c>
      <c r="Q283" s="211"/>
      <c r="R283" s="105"/>
      <c r="S283" s="106">
        <v>1011</v>
      </c>
      <c r="T283" s="122" t="s">
        <v>262</v>
      </c>
      <c r="U283" s="107" t="s">
        <v>253</v>
      </c>
      <c r="V283" s="108"/>
      <c r="X283" s="109">
        <v>15.8</v>
      </c>
      <c r="Y283" s="109">
        <v>8.4</v>
      </c>
      <c r="AH283" s="171">
        <f t="shared" si="32"/>
        <v>13.56265263970658</v>
      </c>
      <c r="AI283" s="171">
        <f t="shared" si="33"/>
        <v>13.295654505920231</v>
      </c>
      <c r="AJ283" s="171">
        <f t="shared" si="34"/>
        <v>13.05595450592023</v>
      </c>
      <c r="AK283" s="171">
        <f t="shared" si="35"/>
        <v>10.926123886618138</v>
      </c>
    </row>
    <row r="284" spans="1:37" ht="12" thickBot="1">
      <c r="A284" s="266">
        <v>41184</v>
      </c>
      <c r="B284" s="198">
        <v>11.5</v>
      </c>
      <c r="C284" s="130">
        <v>11</v>
      </c>
      <c r="D284" s="287">
        <v>15.6</v>
      </c>
      <c r="E284" s="22">
        <v>8.8</v>
      </c>
      <c r="F284" s="174">
        <f t="shared" si="30"/>
        <v>12.2</v>
      </c>
      <c r="G284" s="174">
        <f t="shared" si="29"/>
        <v>93.79237826062142</v>
      </c>
      <c r="H284" s="175">
        <f t="shared" si="31"/>
        <v>10.535594421259972</v>
      </c>
      <c r="I284" s="231">
        <v>5.3</v>
      </c>
      <c r="J284" s="114">
        <v>7</v>
      </c>
      <c r="K284" s="100" t="s">
        <v>363</v>
      </c>
      <c r="L284" s="100">
        <v>4</v>
      </c>
      <c r="M284" s="276"/>
      <c r="N284" s="276">
        <v>20.2</v>
      </c>
      <c r="O284" s="114" t="s">
        <v>490</v>
      </c>
      <c r="P284" s="287">
        <v>2.4</v>
      </c>
      <c r="Q284" s="316"/>
      <c r="R284" s="101"/>
      <c r="S284" s="102">
        <v>1008.2</v>
      </c>
      <c r="T284" s="120" t="s">
        <v>462</v>
      </c>
      <c r="U284" s="107" t="s">
        <v>356</v>
      </c>
      <c r="V284" s="103"/>
      <c r="X284" s="84">
        <v>15.3</v>
      </c>
      <c r="Y284" s="84">
        <v>8</v>
      </c>
      <c r="AH284" s="152">
        <f t="shared" si="32"/>
        <v>13.56265263970658</v>
      </c>
      <c r="AI284" s="152">
        <f t="shared" si="33"/>
        <v>13.120234466007751</v>
      </c>
      <c r="AJ284" s="152">
        <f t="shared" si="34"/>
        <v>12.720734466007752</v>
      </c>
      <c r="AK284" s="152">
        <f t="shared" si="35"/>
        <v>10.535594421259972</v>
      </c>
    </row>
    <row r="285" spans="1:37" ht="12" thickBot="1">
      <c r="A285" s="266">
        <v>41185</v>
      </c>
      <c r="B285" s="201">
        <v>9.5</v>
      </c>
      <c r="C285" s="49">
        <v>8.4</v>
      </c>
      <c r="D285" s="284">
        <v>14.4</v>
      </c>
      <c r="E285" s="56">
        <v>7</v>
      </c>
      <c r="F285" s="174">
        <f t="shared" si="30"/>
        <v>10.7</v>
      </c>
      <c r="G285" s="174">
        <f t="shared" si="29"/>
        <v>85.43181420198023</v>
      </c>
      <c r="H285" s="175">
        <f t="shared" si="31"/>
        <v>7.1811076763070485</v>
      </c>
      <c r="I285" s="186">
        <v>4</v>
      </c>
      <c r="J285" s="25">
        <v>3</v>
      </c>
      <c r="K285" s="29" t="s">
        <v>364</v>
      </c>
      <c r="L285" s="396" t="s">
        <v>396</v>
      </c>
      <c r="M285" s="277"/>
      <c r="N285" s="277">
        <v>25.9</v>
      </c>
      <c r="O285" s="25" t="s">
        <v>293</v>
      </c>
      <c r="P285" s="284">
        <v>0</v>
      </c>
      <c r="Q285" s="317"/>
      <c r="R285" s="3"/>
      <c r="S285" s="1">
        <v>1003.6</v>
      </c>
      <c r="T285" s="26" t="s">
        <v>148</v>
      </c>
      <c r="U285" s="107" t="s">
        <v>357</v>
      </c>
      <c r="V285" s="23"/>
      <c r="X285" s="84">
        <v>15.3</v>
      </c>
      <c r="Y285" s="84">
        <v>7.9</v>
      </c>
      <c r="AH285" s="152">
        <f t="shared" si="32"/>
        <v>11.868195956166188</v>
      </c>
      <c r="AI285" s="152">
        <f t="shared" si="33"/>
        <v>11.018115118398828</v>
      </c>
      <c r="AJ285" s="152">
        <f t="shared" si="34"/>
        <v>10.139215118398829</v>
      </c>
      <c r="AK285" s="152">
        <f t="shared" si="35"/>
        <v>7.1811076763070485</v>
      </c>
    </row>
    <row r="286" spans="1:37" ht="12" thickBot="1">
      <c r="A286" s="266">
        <v>41186</v>
      </c>
      <c r="B286" s="201">
        <v>8.3</v>
      </c>
      <c r="C286" s="49">
        <v>7.8</v>
      </c>
      <c r="D286" s="284">
        <v>15.4</v>
      </c>
      <c r="E286" s="56">
        <v>3.7</v>
      </c>
      <c r="F286" s="174">
        <f t="shared" si="30"/>
        <v>9.55</v>
      </c>
      <c r="G286" s="174">
        <f t="shared" si="29"/>
        <v>93.00380567705254</v>
      </c>
      <c r="H286" s="175">
        <f t="shared" si="31"/>
        <v>7.236725044888462</v>
      </c>
      <c r="I286" s="186">
        <v>-0.5</v>
      </c>
      <c r="J286" s="25">
        <v>2</v>
      </c>
      <c r="K286" s="29" t="s">
        <v>293</v>
      </c>
      <c r="L286" s="29">
        <v>3</v>
      </c>
      <c r="M286" s="277"/>
      <c r="N286" s="277">
        <v>15.7</v>
      </c>
      <c r="O286" s="25" t="s">
        <v>364</v>
      </c>
      <c r="P286" s="284">
        <v>6.8</v>
      </c>
      <c r="Q286" s="317"/>
      <c r="R286" s="3"/>
      <c r="S286" s="1">
        <v>1007.2</v>
      </c>
      <c r="T286" s="26" t="s">
        <v>167</v>
      </c>
      <c r="U286" s="107" t="s">
        <v>358</v>
      </c>
      <c r="V286" s="23"/>
      <c r="X286" s="84">
        <v>15.2</v>
      </c>
      <c r="Y286" s="84">
        <v>7.9</v>
      </c>
      <c r="AH286" s="152">
        <f t="shared" si="32"/>
        <v>10.943563388165682</v>
      </c>
      <c r="AI286" s="152">
        <f t="shared" si="33"/>
        <v>10.57743042767468</v>
      </c>
      <c r="AJ286" s="152">
        <f t="shared" si="34"/>
        <v>10.177930427674678</v>
      </c>
      <c r="AK286" s="152">
        <f t="shared" si="35"/>
        <v>7.236725044888462</v>
      </c>
    </row>
    <row r="287" spans="1:37" ht="12" thickBot="1">
      <c r="A287" s="266">
        <v>41187</v>
      </c>
      <c r="B287" s="201">
        <v>9.9</v>
      </c>
      <c r="C287" s="49">
        <v>9.6</v>
      </c>
      <c r="D287" s="284">
        <v>11.6</v>
      </c>
      <c r="E287" s="56">
        <v>8.3</v>
      </c>
      <c r="F287" s="174">
        <f t="shared" si="30"/>
        <v>9.95</v>
      </c>
      <c r="G287" s="174">
        <f t="shared" si="29"/>
        <v>96.04006997582715</v>
      </c>
      <c r="H287" s="175">
        <f t="shared" si="31"/>
        <v>9.298848872490064</v>
      </c>
      <c r="I287" s="186">
        <v>7.6</v>
      </c>
      <c r="J287" s="25">
        <v>8</v>
      </c>
      <c r="K287" s="29" t="s">
        <v>293</v>
      </c>
      <c r="L287" s="29">
        <v>3</v>
      </c>
      <c r="M287" s="277"/>
      <c r="N287" s="277">
        <v>21.4</v>
      </c>
      <c r="O287" s="25" t="s">
        <v>364</v>
      </c>
      <c r="P287" s="284">
        <v>2.8</v>
      </c>
      <c r="Q287" s="317"/>
      <c r="R287" s="3"/>
      <c r="S287" s="1">
        <v>1005.5</v>
      </c>
      <c r="T287" s="26" t="s">
        <v>398</v>
      </c>
      <c r="U287" s="107" t="s">
        <v>359</v>
      </c>
      <c r="V287" s="23"/>
      <c r="X287" s="84">
        <v>15.1</v>
      </c>
      <c r="Y287" s="84">
        <v>7.7</v>
      </c>
      <c r="AH287" s="152">
        <f t="shared" si="32"/>
        <v>12.191333479931261</v>
      </c>
      <c r="AI287" s="152">
        <f t="shared" si="33"/>
        <v>11.948265205112428</v>
      </c>
      <c r="AJ287" s="152">
        <f t="shared" si="34"/>
        <v>11.708565205112427</v>
      </c>
      <c r="AK287" s="152">
        <f t="shared" si="35"/>
        <v>9.298848872490064</v>
      </c>
    </row>
    <row r="288" spans="1:37" ht="12" thickBot="1">
      <c r="A288" s="266">
        <v>41188</v>
      </c>
      <c r="B288" s="201">
        <v>7.5</v>
      </c>
      <c r="C288" s="49">
        <v>7.2</v>
      </c>
      <c r="D288" s="284">
        <v>13.9</v>
      </c>
      <c r="E288" s="56">
        <v>3.9</v>
      </c>
      <c r="F288" s="174">
        <f t="shared" si="30"/>
        <v>8.9</v>
      </c>
      <c r="G288" s="174">
        <f t="shared" si="29"/>
        <v>95.65453976626296</v>
      </c>
      <c r="H288" s="175">
        <f t="shared" si="31"/>
        <v>6.85182845107467</v>
      </c>
      <c r="I288" s="186">
        <v>-0.4</v>
      </c>
      <c r="J288" s="25">
        <v>0</v>
      </c>
      <c r="K288" s="29" t="s">
        <v>45</v>
      </c>
      <c r="L288" s="29">
        <v>2</v>
      </c>
      <c r="M288" s="277"/>
      <c r="N288" s="277">
        <v>11</v>
      </c>
      <c r="O288" s="25" t="s">
        <v>293</v>
      </c>
      <c r="P288" s="284">
        <v>0.1</v>
      </c>
      <c r="Q288" s="317"/>
      <c r="R288" s="3"/>
      <c r="S288" s="1">
        <v>1013.6</v>
      </c>
      <c r="T288" s="26" t="s">
        <v>368</v>
      </c>
      <c r="U288" s="107" t="s">
        <v>485</v>
      </c>
      <c r="V288" s="23"/>
      <c r="X288" s="84">
        <v>15</v>
      </c>
      <c r="Y288" s="84">
        <v>8</v>
      </c>
      <c r="AH288" s="152">
        <f t="shared" si="32"/>
        <v>10.362970252792357</v>
      </c>
      <c r="AI288" s="152">
        <f t="shared" si="33"/>
        <v>10.152351501423265</v>
      </c>
      <c r="AJ288" s="152">
        <f t="shared" si="34"/>
        <v>9.912651501423266</v>
      </c>
      <c r="AK288" s="152">
        <f t="shared" si="35"/>
        <v>6.85182845107467</v>
      </c>
    </row>
    <row r="289" spans="1:37" ht="12" thickBot="1">
      <c r="A289" s="266">
        <v>41189</v>
      </c>
      <c r="B289" s="201">
        <v>6.7</v>
      </c>
      <c r="C289" s="49">
        <v>6.6</v>
      </c>
      <c r="D289" s="284">
        <v>13.7</v>
      </c>
      <c r="E289" s="56">
        <v>2.8</v>
      </c>
      <c r="F289" s="174">
        <f t="shared" si="30"/>
        <v>8.25</v>
      </c>
      <c r="G289" s="174">
        <f t="shared" si="29"/>
        <v>98.49950587355966</v>
      </c>
      <c r="H289" s="175">
        <f t="shared" si="31"/>
        <v>6.480473186849104</v>
      </c>
      <c r="I289" s="186">
        <v>-0.8</v>
      </c>
      <c r="J289" s="373">
        <v>7</v>
      </c>
      <c r="K289" s="29" t="s">
        <v>45</v>
      </c>
      <c r="L289" s="29">
        <v>1</v>
      </c>
      <c r="M289" s="277"/>
      <c r="N289" s="277">
        <v>6.7</v>
      </c>
      <c r="O289" s="25" t="s">
        <v>364</v>
      </c>
      <c r="P289" s="284">
        <v>0.2</v>
      </c>
      <c r="Q289" s="317"/>
      <c r="R289" s="3"/>
      <c r="S289" s="1">
        <v>1023.7</v>
      </c>
      <c r="T289" s="26" t="s">
        <v>103</v>
      </c>
      <c r="U289" s="107" t="s">
        <v>486</v>
      </c>
      <c r="V289" s="23"/>
      <c r="X289" s="84">
        <v>14.8</v>
      </c>
      <c r="Y289" s="84">
        <v>7.9</v>
      </c>
      <c r="AH289" s="152">
        <f t="shared" si="32"/>
        <v>9.809696626511307</v>
      </c>
      <c r="AI289" s="152">
        <f t="shared" si="33"/>
        <v>9.742402704808889</v>
      </c>
      <c r="AJ289" s="152">
        <f t="shared" si="34"/>
        <v>9.662502704808889</v>
      </c>
      <c r="AK289" s="152">
        <f t="shared" si="35"/>
        <v>6.480473186849104</v>
      </c>
    </row>
    <row r="290" spans="1:37" ht="12" thickBot="1">
      <c r="A290" s="266">
        <v>41190</v>
      </c>
      <c r="B290" s="201">
        <v>10.4</v>
      </c>
      <c r="C290" s="49">
        <v>9.9</v>
      </c>
      <c r="D290" s="284">
        <v>12.5</v>
      </c>
      <c r="E290" s="56">
        <v>6.5</v>
      </c>
      <c r="F290" s="174">
        <f t="shared" si="30"/>
        <v>9.5</v>
      </c>
      <c r="G290" s="174">
        <f t="shared" si="29"/>
        <v>93.54048637255428</v>
      </c>
      <c r="H290" s="175">
        <f t="shared" si="31"/>
        <v>9.40407459061137</v>
      </c>
      <c r="I290" s="186">
        <v>3</v>
      </c>
      <c r="J290" s="25">
        <v>8</v>
      </c>
      <c r="K290" s="29" t="s">
        <v>456</v>
      </c>
      <c r="L290" s="29">
        <v>2</v>
      </c>
      <c r="M290" s="277"/>
      <c r="N290" s="277">
        <v>10</v>
      </c>
      <c r="O290" s="25" t="s">
        <v>455</v>
      </c>
      <c r="P290" s="284">
        <v>0</v>
      </c>
      <c r="Q290" s="317"/>
      <c r="R290" s="3"/>
      <c r="S290" s="1">
        <v>1016.8</v>
      </c>
      <c r="T290" s="26" t="s">
        <v>438</v>
      </c>
      <c r="U290" s="107" t="s">
        <v>253</v>
      </c>
      <c r="V290" s="23"/>
      <c r="X290" s="84">
        <v>14.7</v>
      </c>
      <c r="Y290" s="84">
        <v>7.8</v>
      </c>
      <c r="AH290" s="152">
        <f t="shared" si="32"/>
        <v>12.606128038469452</v>
      </c>
      <c r="AI290" s="152">
        <f t="shared" si="33"/>
        <v>12.191333479931261</v>
      </c>
      <c r="AJ290" s="152">
        <f t="shared" si="34"/>
        <v>11.791833479931261</v>
      </c>
      <c r="AK290" s="152">
        <f t="shared" si="35"/>
        <v>9.40407459061137</v>
      </c>
    </row>
    <row r="291" spans="1:37" ht="12" thickBot="1">
      <c r="A291" s="266">
        <v>41191</v>
      </c>
      <c r="B291" s="201">
        <v>7</v>
      </c>
      <c r="C291" s="49">
        <v>6.5</v>
      </c>
      <c r="D291" s="284">
        <v>11.6</v>
      </c>
      <c r="E291" s="56">
        <v>3</v>
      </c>
      <c r="F291" s="174">
        <f t="shared" si="30"/>
        <v>7.3</v>
      </c>
      <c r="G291" s="174">
        <f t="shared" si="29"/>
        <v>92.63007263380632</v>
      </c>
      <c r="H291" s="175">
        <f t="shared" si="31"/>
        <v>5.889703135489971</v>
      </c>
      <c r="I291" s="186">
        <v>-1</v>
      </c>
      <c r="J291" s="25">
        <v>2</v>
      </c>
      <c r="K291" s="29" t="s">
        <v>95</v>
      </c>
      <c r="L291" s="29">
        <v>2</v>
      </c>
      <c r="M291" s="277"/>
      <c r="N291" s="277">
        <v>13.8</v>
      </c>
      <c r="O291" s="25" t="s">
        <v>95</v>
      </c>
      <c r="P291" s="284">
        <v>0</v>
      </c>
      <c r="Q291" s="317"/>
      <c r="R291" s="3"/>
      <c r="S291" s="1">
        <v>1019.3</v>
      </c>
      <c r="T291" s="26" t="s">
        <v>225</v>
      </c>
      <c r="U291" s="107" t="s">
        <v>356</v>
      </c>
      <c r="V291" s="23"/>
      <c r="X291" s="84">
        <v>14.6</v>
      </c>
      <c r="Y291" s="84">
        <v>7.6</v>
      </c>
      <c r="AH291" s="152">
        <f t="shared" si="32"/>
        <v>10.014043920115377</v>
      </c>
      <c r="AI291" s="152">
        <f t="shared" si="33"/>
        <v>9.67551615678414</v>
      </c>
      <c r="AJ291" s="152">
        <f t="shared" si="34"/>
        <v>9.27601615678414</v>
      </c>
      <c r="AK291" s="152">
        <f t="shared" si="35"/>
        <v>5.889703135489971</v>
      </c>
    </row>
    <row r="292" spans="1:37" ht="12" thickBot="1">
      <c r="A292" s="266">
        <v>41192</v>
      </c>
      <c r="B292" s="201">
        <v>8.5</v>
      </c>
      <c r="C292" s="49">
        <v>7.5</v>
      </c>
      <c r="D292" s="284">
        <v>13.3</v>
      </c>
      <c r="E292" s="56">
        <v>5</v>
      </c>
      <c r="F292" s="174">
        <f t="shared" si="30"/>
        <v>9.15</v>
      </c>
      <c r="G292" s="174">
        <f t="shared" si="29"/>
        <v>86.21537983534353</v>
      </c>
      <c r="H292" s="175">
        <f t="shared" si="31"/>
        <v>6.3318670619464354</v>
      </c>
      <c r="I292" s="186">
        <v>1.3</v>
      </c>
      <c r="J292" s="25">
        <v>8</v>
      </c>
      <c r="K292" s="29" t="s">
        <v>490</v>
      </c>
      <c r="L292" s="396" t="s">
        <v>428</v>
      </c>
      <c r="M292" s="277"/>
      <c r="N292" s="277">
        <v>14.1</v>
      </c>
      <c r="O292" s="25" t="s">
        <v>490</v>
      </c>
      <c r="P292" s="284">
        <v>0</v>
      </c>
      <c r="Q292" s="317"/>
      <c r="R292" s="3"/>
      <c r="S292" s="1">
        <v>1017.2</v>
      </c>
      <c r="T292" s="26" t="s">
        <v>436</v>
      </c>
      <c r="U292" s="107" t="s">
        <v>357</v>
      </c>
      <c r="V292" s="23"/>
      <c r="X292" s="84">
        <v>14.5</v>
      </c>
      <c r="Y292" s="84">
        <v>7.7</v>
      </c>
      <c r="AH292" s="152">
        <f t="shared" si="32"/>
        <v>11.093113863278093</v>
      </c>
      <c r="AI292" s="152">
        <f t="shared" si="33"/>
        <v>10.362970252792357</v>
      </c>
      <c r="AJ292" s="152">
        <f t="shared" si="34"/>
        <v>9.563970252792357</v>
      </c>
      <c r="AK292" s="152">
        <f t="shared" si="35"/>
        <v>6.3318670619464354</v>
      </c>
    </row>
    <row r="293" spans="1:37" ht="12" thickBot="1">
      <c r="A293" s="266">
        <v>41193</v>
      </c>
      <c r="B293" s="201">
        <v>10.5</v>
      </c>
      <c r="C293" s="49">
        <v>9.6</v>
      </c>
      <c r="D293" s="284">
        <v>13.3</v>
      </c>
      <c r="E293" s="56">
        <v>7.3</v>
      </c>
      <c r="F293" s="174">
        <f t="shared" si="30"/>
        <v>10.3</v>
      </c>
      <c r="G293" s="174">
        <f t="shared" si="29"/>
        <v>88.48438678131586</v>
      </c>
      <c r="H293" s="175">
        <f t="shared" si="31"/>
        <v>8.679894528237803</v>
      </c>
      <c r="I293" s="186">
        <v>4.6</v>
      </c>
      <c r="J293" s="25">
        <v>8</v>
      </c>
      <c r="K293" s="29" t="s">
        <v>456</v>
      </c>
      <c r="L293" s="29">
        <v>3</v>
      </c>
      <c r="M293" s="277"/>
      <c r="N293" s="277">
        <v>16.4</v>
      </c>
      <c r="O293" s="25" t="s">
        <v>95</v>
      </c>
      <c r="P293" s="284">
        <v>17.2</v>
      </c>
      <c r="Q293" s="317"/>
      <c r="R293" s="3"/>
      <c r="S293" s="1">
        <v>1005.9</v>
      </c>
      <c r="T293" s="26" t="s">
        <v>324</v>
      </c>
      <c r="U293" s="107" t="s">
        <v>358</v>
      </c>
      <c r="V293" s="23"/>
      <c r="X293" s="84">
        <v>14.3</v>
      </c>
      <c r="Y293" s="84">
        <v>7.3</v>
      </c>
      <c r="AH293" s="152">
        <f t="shared" si="32"/>
        <v>12.690561141441451</v>
      </c>
      <c r="AI293" s="152">
        <f t="shared" si="33"/>
        <v>11.948265205112428</v>
      </c>
      <c r="AJ293" s="152">
        <f t="shared" si="34"/>
        <v>11.229165205112427</v>
      </c>
      <c r="AK293" s="152">
        <f t="shared" si="35"/>
        <v>8.679894528237803</v>
      </c>
    </row>
    <row r="294" spans="1:37" ht="12" thickBot="1">
      <c r="A294" s="266">
        <v>41194</v>
      </c>
      <c r="B294" s="201">
        <v>8.8</v>
      </c>
      <c r="C294" s="49">
        <v>7.8</v>
      </c>
      <c r="D294" s="284">
        <v>13</v>
      </c>
      <c r="E294" s="56">
        <v>8.8</v>
      </c>
      <c r="F294" s="174">
        <f t="shared" si="30"/>
        <v>10.9</v>
      </c>
      <c r="G294" s="174">
        <f t="shared" si="29"/>
        <v>86.37567437679003</v>
      </c>
      <c r="H294" s="175">
        <f t="shared" si="31"/>
        <v>6.65361333202298</v>
      </c>
      <c r="I294" s="186">
        <v>6.5</v>
      </c>
      <c r="J294" s="25">
        <v>6</v>
      </c>
      <c r="K294" s="29" t="s">
        <v>45</v>
      </c>
      <c r="L294" s="396" t="s">
        <v>396</v>
      </c>
      <c r="M294" s="277"/>
      <c r="N294" s="277">
        <v>27.8</v>
      </c>
      <c r="O294" s="25" t="s">
        <v>293</v>
      </c>
      <c r="P294" s="284">
        <v>0</v>
      </c>
      <c r="Q294" s="317"/>
      <c r="R294" s="3"/>
      <c r="S294" s="1">
        <v>1004.9</v>
      </c>
      <c r="T294" s="26" t="s">
        <v>131</v>
      </c>
      <c r="U294" s="107" t="s">
        <v>359</v>
      </c>
      <c r="V294" s="23"/>
      <c r="X294" s="84">
        <v>14.2</v>
      </c>
      <c r="Y294" s="84">
        <v>6.7</v>
      </c>
      <c r="AH294" s="152">
        <f t="shared" si="32"/>
        <v>11.32081514642534</v>
      </c>
      <c r="AI294" s="152">
        <f t="shared" si="33"/>
        <v>10.57743042767468</v>
      </c>
      <c r="AJ294" s="152">
        <f t="shared" si="34"/>
        <v>9.778430427674678</v>
      </c>
      <c r="AK294" s="152">
        <f t="shared" si="35"/>
        <v>6.65361333202298</v>
      </c>
    </row>
    <row r="295" spans="1:37" ht="12" thickBot="1">
      <c r="A295" s="266">
        <v>41195</v>
      </c>
      <c r="B295" s="201">
        <v>6.3</v>
      </c>
      <c r="C295" s="49">
        <v>4.8</v>
      </c>
      <c r="D295" s="284">
        <v>10.7</v>
      </c>
      <c r="E295" s="56">
        <v>3.2</v>
      </c>
      <c r="F295" s="174">
        <f t="shared" si="30"/>
        <v>6.949999999999999</v>
      </c>
      <c r="G295" s="174">
        <f t="shared" si="29"/>
        <v>77.54680419356539</v>
      </c>
      <c r="H295" s="175">
        <f t="shared" si="31"/>
        <v>2.670883280414203</v>
      </c>
      <c r="I295" s="186">
        <v>-0.7</v>
      </c>
      <c r="J295" s="25">
        <v>7</v>
      </c>
      <c r="K295" s="29" t="s">
        <v>45</v>
      </c>
      <c r="L295" s="396" t="s">
        <v>307</v>
      </c>
      <c r="M295" s="277"/>
      <c r="N295" s="277">
        <v>12.4</v>
      </c>
      <c r="O295" s="25" t="s">
        <v>293</v>
      </c>
      <c r="P295" s="284">
        <v>0</v>
      </c>
      <c r="Q295" s="317"/>
      <c r="R295" s="3"/>
      <c r="S295" s="1">
        <v>1004.6</v>
      </c>
      <c r="T295" s="26" t="s">
        <v>366</v>
      </c>
      <c r="U295" s="107" t="s">
        <v>485</v>
      </c>
      <c r="V295" s="23"/>
      <c r="X295" s="84">
        <v>13.8</v>
      </c>
      <c r="Y295" s="84">
        <v>6.6</v>
      </c>
      <c r="AH295" s="152">
        <f t="shared" si="32"/>
        <v>9.542956730326413</v>
      </c>
      <c r="AI295" s="152">
        <f t="shared" si="33"/>
        <v>8.598757969942895</v>
      </c>
      <c r="AJ295" s="152">
        <f t="shared" si="34"/>
        <v>7.400257969942895</v>
      </c>
      <c r="AK295" s="152">
        <f t="shared" si="35"/>
        <v>2.670883280414203</v>
      </c>
    </row>
    <row r="296" spans="1:37" ht="12" thickBot="1">
      <c r="A296" s="266">
        <v>41196</v>
      </c>
      <c r="B296" s="201">
        <v>2</v>
      </c>
      <c r="C296" s="49">
        <v>1.8</v>
      </c>
      <c r="D296" s="284">
        <v>12.1</v>
      </c>
      <c r="E296" s="56">
        <v>-0.6</v>
      </c>
      <c r="F296" s="174">
        <f t="shared" si="30"/>
        <v>5.75</v>
      </c>
      <c r="G296" s="174">
        <f aca="true" t="shared" si="36" ref="G296:G359">100*(AJ296/AH296)</f>
        <v>96.31344013008061</v>
      </c>
      <c r="H296" s="175">
        <f t="shared" si="31"/>
        <v>1.4759251893073708</v>
      </c>
      <c r="I296" s="186">
        <v>-3.5</v>
      </c>
      <c r="J296" s="411">
        <v>0</v>
      </c>
      <c r="K296" s="29" t="s">
        <v>363</v>
      </c>
      <c r="L296" s="29">
        <v>1</v>
      </c>
      <c r="M296" s="277"/>
      <c r="N296" s="277">
        <v>9.7</v>
      </c>
      <c r="O296" s="25" t="s">
        <v>45</v>
      </c>
      <c r="P296" s="284">
        <v>0</v>
      </c>
      <c r="Q296" s="317"/>
      <c r="R296" s="3"/>
      <c r="S296" s="1">
        <v>1003.4</v>
      </c>
      <c r="T296" s="26" t="s">
        <v>21</v>
      </c>
      <c r="U296" s="107" t="s">
        <v>486</v>
      </c>
      <c r="V296" s="23"/>
      <c r="X296" s="84">
        <v>13.6</v>
      </c>
      <c r="Y296" s="84">
        <v>6.9</v>
      </c>
      <c r="AH296" s="152">
        <f t="shared" si="32"/>
        <v>7.054516284028025</v>
      </c>
      <c r="AI296" s="152">
        <f t="shared" si="33"/>
        <v>6.954247317684119</v>
      </c>
      <c r="AJ296" s="152">
        <f t="shared" si="34"/>
        <v>6.794447317684119</v>
      </c>
      <c r="AK296" s="152">
        <f t="shared" si="35"/>
        <v>1.4759251893073708</v>
      </c>
    </row>
    <row r="297" spans="1:37" ht="12" thickBot="1">
      <c r="A297" s="266">
        <v>41197</v>
      </c>
      <c r="B297" s="201">
        <v>6.3</v>
      </c>
      <c r="C297" s="49">
        <v>6</v>
      </c>
      <c r="D297" s="284">
        <v>12.1</v>
      </c>
      <c r="E297" s="56">
        <v>2</v>
      </c>
      <c r="F297" s="174">
        <f t="shared" si="30"/>
        <v>7.05</v>
      </c>
      <c r="G297" s="174">
        <f t="shared" si="36"/>
        <v>95.4360431921504</v>
      </c>
      <c r="H297" s="175">
        <f t="shared" si="31"/>
        <v>5.625166187443224</v>
      </c>
      <c r="I297" s="186">
        <v>-1.6</v>
      </c>
      <c r="J297" s="25">
        <v>2</v>
      </c>
      <c r="K297" s="29" t="s">
        <v>363</v>
      </c>
      <c r="L297" s="29">
        <v>2</v>
      </c>
      <c r="M297" s="277"/>
      <c r="N297" s="277">
        <v>18.1</v>
      </c>
      <c r="O297" s="25" t="s">
        <v>111</v>
      </c>
      <c r="P297" s="284">
        <v>7.8</v>
      </c>
      <c r="Q297" s="317"/>
      <c r="R297" s="3"/>
      <c r="S297" s="1">
        <v>1001</v>
      </c>
      <c r="T297" s="26" t="s">
        <v>39</v>
      </c>
      <c r="U297" s="107" t="s">
        <v>253</v>
      </c>
      <c r="V297" s="23"/>
      <c r="X297" s="84">
        <v>13.3</v>
      </c>
      <c r="Y297" s="84">
        <v>6.7</v>
      </c>
      <c r="AH297" s="152">
        <f t="shared" si="32"/>
        <v>9.542956730326413</v>
      </c>
      <c r="AI297" s="152">
        <f t="shared" si="33"/>
        <v>9.347120306962537</v>
      </c>
      <c r="AJ297" s="152">
        <f t="shared" si="34"/>
        <v>9.107420306962538</v>
      </c>
      <c r="AK297" s="152">
        <f t="shared" si="35"/>
        <v>5.625166187443224</v>
      </c>
    </row>
    <row r="298" spans="1:37" ht="12" thickBot="1">
      <c r="A298" s="266">
        <v>41198</v>
      </c>
      <c r="B298" s="201">
        <v>9.5</v>
      </c>
      <c r="C298" s="49">
        <v>8.3</v>
      </c>
      <c r="D298" s="284">
        <v>13</v>
      </c>
      <c r="E298" s="56">
        <v>6.3</v>
      </c>
      <c r="F298" s="174">
        <f t="shared" si="30"/>
        <v>9.65</v>
      </c>
      <c r="G298" s="174">
        <f t="shared" si="36"/>
        <v>84.13042239143383</v>
      </c>
      <c r="H298" s="175">
        <f t="shared" si="31"/>
        <v>6.957346722718812</v>
      </c>
      <c r="I298" s="186">
        <v>5.6</v>
      </c>
      <c r="J298" s="25">
        <v>3</v>
      </c>
      <c r="K298" s="29" t="s">
        <v>293</v>
      </c>
      <c r="L298" s="29">
        <v>6</v>
      </c>
      <c r="M298" s="277"/>
      <c r="N298" s="277">
        <v>36.6</v>
      </c>
      <c r="O298" s="25" t="s">
        <v>45</v>
      </c>
      <c r="P298" s="284">
        <v>4.3</v>
      </c>
      <c r="Q298" s="317"/>
      <c r="R298" s="3"/>
      <c r="S298" s="1">
        <v>995.7</v>
      </c>
      <c r="T298" s="26" t="s">
        <v>376</v>
      </c>
      <c r="U298" s="107" t="s">
        <v>356</v>
      </c>
      <c r="V298" s="23"/>
      <c r="X298" s="84">
        <v>13.1</v>
      </c>
      <c r="Y298" s="84">
        <v>6.2</v>
      </c>
      <c r="AH298" s="152">
        <f t="shared" si="32"/>
        <v>11.868195956166188</v>
      </c>
      <c r="AI298" s="152">
        <f t="shared" si="33"/>
        <v>10.943563388165682</v>
      </c>
      <c r="AJ298" s="152">
        <f t="shared" si="34"/>
        <v>9.984763388165682</v>
      </c>
      <c r="AK298" s="152">
        <f t="shared" si="35"/>
        <v>6.957346722718812</v>
      </c>
    </row>
    <row r="299" spans="1:37" ht="12" thickBot="1">
      <c r="A299" s="266">
        <v>41199</v>
      </c>
      <c r="B299" s="201">
        <v>11</v>
      </c>
      <c r="C299" s="49">
        <v>10.6</v>
      </c>
      <c r="D299" s="284">
        <v>15.4</v>
      </c>
      <c r="E299" s="56">
        <v>3.8</v>
      </c>
      <c r="F299" s="174">
        <f t="shared" si="30"/>
        <v>9.6</v>
      </c>
      <c r="G299" s="174">
        <f t="shared" si="36"/>
        <v>94.93650022777037</v>
      </c>
      <c r="H299" s="175">
        <f t="shared" si="31"/>
        <v>10.220597853984978</v>
      </c>
      <c r="I299" s="186">
        <v>0.4</v>
      </c>
      <c r="J299" s="25">
        <v>1</v>
      </c>
      <c r="K299" s="29" t="s">
        <v>111</v>
      </c>
      <c r="L299" s="396" t="s">
        <v>396</v>
      </c>
      <c r="M299" s="277"/>
      <c r="N299" s="277">
        <v>30.5</v>
      </c>
      <c r="O299" s="25" t="s">
        <v>490</v>
      </c>
      <c r="P299" s="284">
        <v>5.6</v>
      </c>
      <c r="Q299" s="317"/>
      <c r="R299" s="3"/>
      <c r="S299" s="1">
        <v>994.1</v>
      </c>
      <c r="T299" s="26" t="s">
        <v>69</v>
      </c>
      <c r="U299" s="107" t="s">
        <v>357</v>
      </c>
      <c r="V299" s="23"/>
      <c r="X299" s="84">
        <v>13.4</v>
      </c>
      <c r="Y299" s="84">
        <v>6.8</v>
      </c>
      <c r="AH299" s="152">
        <f t="shared" si="32"/>
        <v>13.120234466007751</v>
      </c>
      <c r="AI299" s="152">
        <f t="shared" si="33"/>
        <v>12.775491423705457</v>
      </c>
      <c r="AJ299" s="152">
        <f t="shared" si="34"/>
        <v>12.455891423705456</v>
      </c>
      <c r="AK299" s="152">
        <f t="shared" si="35"/>
        <v>10.220597853984978</v>
      </c>
    </row>
    <row r="300" spans="1:37" ht="12" thickBot="1">
      <c r="A300" s="266">
        <v>41200</v>
      </c>
      <c r="B300" s="201">
        <v>9.8</v>
      </c>
      <c r="C300" s="49">
        <v>9.5</v>
      </c>
      <c r="D300" s="284">
        <v>15</v>
      </c>
      <c r="E300" s="56">
        <v>8.9</v>
      </c>
      <c r="F300" s="174">
        <f t="shared" si="30"/>
        <v>11.95</v>
      </c>
      <c r="G300" s="174">
        <f t="shared" si="36"/>
        <v>96.02524943698938</v>
      </c>
      <c r="H300" s="175">
        <f t="shared" si="31"/>
        <v>9.19704250883371</v>
      </c>
      <c r="I300" s="186">
        <v>6.1</v>
      </c>
      <c r="J300" s="25">
        <v>4</v>
      </c>
      <c r="K300" s="29" t="s">
        <v>490</v>
      </c>
      <c r="L300" s="29">
        <v>4</v>
      </c>
      <c r="M300" s="277"/>
      <c r="N300" s="277">
        <v>18.1</v>
      </c>
      <c r="O300" s="25" t="s">
        <v>362</v>
      </c>
      <c r="P300" s="284">
        <v>0.5</v>
      </c>
      <c r="Q300" s="317"/>
      <c r="R300" s="3"/>
      <c r="S300" s="1">
        <v>99.7</v>
      </c>
      <c r="T300" s="26" t="s">
        <v>161</v>
      </c>
      <c r="U300" s="107" t="s">
        <v>358</v>
      </c>
      <c r="V300" s="23"/>
      <c r="X300" s="84">
        <v>13.2</v>
      </c>
      <c r="Y300" s="84">
        <v>6.3</v>
      </c>
      <c r="AH300" s="152">
        <f t="shared" si="32"/>
        <v>12.109831554040031</v>
      </c>
      <c r="AI300" s="152">
        <f t="shared" si="33"/>
        <v>11.868195956166188</v>
      </c>
      <c r="AJ300" s="152">
        <f t="shared" si="34"/>
        <v>11.628495956166187</v>
      </c>
      <c r="AK300" s="152">
        <f t="shared" si="35"/>
        <v>9.19704250883371</v>
      </c>
    </row>
    <row r="301" spans="1:37" ht="12" thickBot="1">
      <c r="A301" s="266">
        <v>41201</v>
      </c>
      <c r="B301" s="201">
        <v>8</v>
      </c>
      <c r="C301" s="49">
        <v>7.7</v>
      </c>
      <c r="D301" s="284">
        <v>12</v>
      </c>
      <c r="E301" s="56">
        <v>6.8</v>
      </c>
      <c r="F301" s="174">
        <f t="shared" si="30"/>
        <v>9.4</v>
      </c>
      <c r="G301" s="174">
        <f t="shared" si="36"/>
        <v>95.740252375023</v>
      </c>
      <c r="H301" s="175">
        <f t="shared" si="31"/>
        <v>7.362286220674809</v>
      </c>
      <c r="I301" s="186">
        <v>3.5</v>
      </c>
      <c r="J301" s="25">
        <v>6</v>
      </c>
      <c r="K301" s="29" t="s">
        <v>490</v>
      </c>
      <c r="L301" s="396" t="s">
        <v>307</v>
      </c>
      <c r="M301" s="277"/>
      <c r="N301" s="277">
        <v>5</v>
      </c>
      <c r="O301" s="25" t="s">
        <v>95</v>
      </c>
      <c r="P301" s="284">
        <v>0.2</v>
      </c>
      <c r="Q301" s="317"/>
      <c r="R301" s="3"/>
      <c r="S301" s="1">
        <v>1009.8</v>
      </c>
      <c r="T301" s="26" t="s">
        <v>405</v>
      </c>
      <c r="U301" s="107" t="s">
        <v>359</v>
      </c>
      <c r="V301" s="23"/>
      <c r="X301" s="84">
        <v>13</v>
      </c>
      <c r="Y301" s="84">
        <v>6.5</v>
      </c>
      <c r="AH301" s="152">
        <f t="shared" si="32"/>
        <v>10.722567515390086</v>
      </c>
      <c r="AI301" s="152">
        <f t="shared" si="33"/>
        <v>10.5055132003167</v>
      </c>
      <c r="AJ301" s="152">
        <f t="shared" si="34"/>
        <v>10.265813200316702</v>
      </c>
      <c r="AK301" s="152">
        <f t="shared" si="35"/>
        <v>7.362286220674809</v>
      </c>
    </row>
    <row r="302" spans="1:37" ht="12" thickBot="1">
      <c r="A302" s="266">
        <v>41202</v>
      </c>
      <c r="B302" s="247">
        <v>8.6</v>
      </c>
      <c r="C302" s="56">
        <v>8.5</v>
      </c>
      <c r="D302" s="284">
        <v>12.8</v>
      </c>
      <c r="E302" s="56">
        <v>5.8</v>
      </c>
      <c r="F302" s="181">
        <f t="shared" si="30"/>
        <v>9.3</v>
      </c>
      <c r="G302" s="181">
        <f t="shared" si="36"/>
        <v>98.60905950113288</v>
      </c>
      <c r="H302" s="182">
        <f t="shared" si="31"/>
        <v>8.393444032000273</v>
      </c>
      <c r="I302" s="248">
        <v>1</v>
      </c>
      <c r="J302" s="377">
        <v>5</v>
      </c>
      <c r="K302" s="50" t="s">
        <v>136</v>
      </c>
      <c r="L302" s="50">
        <v>0</v>
      </c>
      <c r="M302" s="354"/>
      <c r="N302" s="284">
        <v>9.3</v>
      </c>
      <c r="O302" s="203" t="s">
        <v>420</v>
      </c>
      <c r="P302" s="284">
        <v>0</v>
      </c>
      <c r="Q302" s="317"/>
      <c r="R302" s="50"/>
      <c r="S302" s="203">
        <v>1015.9</v>
      </c>
      <c r="T302" s="249" t="s">
        <v>188</v>
      </c>
      <c r="U302" s="107" t="s">
        <v>485</v>
      </c>
      <c r="V302" s="23"/>
      <c r="X302" s="84">
        <v>12.6</v>
      </c>
      <c r="Y302" s="84">
        <v>6.3</v>
      </c>
      <c r="AH302" s="152">
        <f t="shared" si="32"/>
        <v>11.16856191408211</v>
      </c>
      <c r="AI302" s="152">
        <f t="shared" si="33"/>
        <v>11.093113863278093</v>
      </c>
      <c r="AJ302" s="152">
        <f t="shared" si="34"/>
        <v>11.013213863278093</v>
      </c>
      <c r="AK302" s="152">
        <f t="shared" si="35"/>
        <v>8.393444032000273</v>
      </c>
    </row>
    <row r="303" spans="1:37" ht="12" thickBot="1">
      <c r="A303" s="266">
        <v>41203</v>
      </c>
      <c r="B303" s="247">
        <v>5.6</v>
      </c>
      <c r="C303" s="56">
        <v>5.5</v>
      </c>
      <c r="D303" s="284">
        <v>12</v>
      </c>
      <c r="E303" s="56">
        <v>2.6</v>
      </c>
      <c r="F303" s="181">
        <f t="shared" si="30"/>
        <v>7.3</v>
      </c>
      <c r="G303" s="181">
        <f t="shared" si="36"/>
        <v>98.42900173031673</v>
      </c>
      <c r="H303" s="182">
        <f t="shared" si="31"/>
        <v>5.372138947535408</v>
      </c>
      <c r="I303" s="248">
        <v>-0.2</v>
      </c>
      <c r="J303" s="90">
        <v>6</v>
      </c>
      <c r="K303" s="50" t="s">
        <v>136</v>
      </c>
      <c r="L303" s="50">
        <v>0</v>
      </c>
      <c r="M303" s="354"/>
      <c r="N303" s="284">
        <v>12.4</v>
      </c>
      <c r="O303" s="203" t="s">
        <v>339</v>
      </c>
      <c r="P303" s="284">
        <v>2.2</v>
      </c>
      <c r="Q303" s="317"/>
      <c r="R303" s="50"/>
      <c r="S303" s="203">
        <v>1021.8</v>
      </c>
      <c r="T303" s="249" t="s">
        <v>393</v>
      </c>
      <c r="U303" s="107" t="s">
        <v>486</v>
      </c>
      <c r="V303" s="23"/>
      <c r="X303" s="84">
        <v>12.6</v>
      </c>
      <c r="Y303" s="84">
        <v>6.2</v>
      </c>
      <c r="AH303" s="152">
        <f t="shared" si="32"/>
        <v>9.091522999287918</v>
      </c>
      <c r="AI303" s="152">
        <f t="shared" si="33"/>
        <v>9.028595330281249</v>
      </c>
      <c r="AJ303" s="152">
        <f t="shared" si="34"/>
        <v>8.948695330281248</v>
      </c>
      <c r="AK303" s="152">
        <f t="shared" si="35"/>
        <v>5.372138947535408</v>
      </c>
    </row>
    <row r="304" spans="1:37" ht="12" thickBot="1">
      <c r="A304" s="266">
        <v>41204</v>
      </c>
      <c r="B304" s="247">
        <v>11.1</v>
      </c>
      <c r="C304" s="56">
        <v>11</v>
      </c>
      <c r="D304" s="284">
        <v>12.2</v>
      </c>
      <c r="E304" s="56">
        <v>5.6</v>
      </c>
      <c r="F304" s="181">
        <f t="shared" si="30"/>
        <v>8.899999999999999</v>
      </c>
      <c r="G304" s="181">
        <f t="shared" si="36"/>
        <v>98.73290575639273</v>
      </c>
      <c r="H304" s="182">
        <f t="shared" si="31"/>
        <v>10.90812366763905</v>
      </c>
      <c r="I304" s="248">
        <v>6.6</v>
      </c>
      <c r="J304" s="377">
        <v>8</v>
      </c>
      <c r="K304" s="50" t="s">
        <v>455</v>
      </c>
      <c r="L304" s="50">
        <v>3</v>
      </c>
      <c r="M304" s="354"/>
      <c r="N304" s="284">
        <v>8.5</v>
      </c>
      <c r="O304" s="203" t="s">
        <v>121</v>
      </c>
      <c r="P304" s="284">
        <v>0.4</v>
      </c>
      <c r="Q304" s="317"/>
      <c r="R304" s="50"/>
      <c r="S304" s="203">
        <v>1022</v>
      </c>
      <c r="T304" s="249" t="s">
        <v>41</v>
      </c>
      <c r="U304" s="107" t="s">
        <v>253</v>
      </c>
      <c r="V304" s="23"/>
      <c r="X304" s="84">
        <v>12.4</v>
      </c>
      <c r="Y304" s="84">
        <v>5.9</v>
      </c>
      <c r="AH304" s="152">
        <f t="shared" si="32"/>
        <v>13.207688324480838</v>
      </c>
      <c r="AI304" s="152">
        <f t="shared" si="33"/>
        <v>13.120234466007751</v>
      </c>
      <c r="AJ304" s="152">
        <f t="shared" si="34"/>
        <v>13.040334466007751</v>
      </c>
      <c r="AK304" s="152">
        <f t="shared" si="35"/>
        <v>10.90812366763905</v>
      </c>
    </row>
    <row r="305" spans="1:37" ht="12" thickBot="1">
      <c r="A305" s="266">
        <v>41205</v>
      </c>
      <c r="B305" s="247">
        <v>11.7</v>
      </c>
      <c r="C305" s="56">
        <v>11.6</v>
      </c>
      <c r="D305" s="284">
        <v>12.9</v>
      </c>
      <c r="E305" s="335">
        <v>11.1</v>
      </c>
      <c r="F305" s="181">
        <f t="shared" si="30"/>
        <v>12</v>
      </c>
      <c r="G305" s="181">
        <f t="shared" si="36"/>
        <v>98.75963635150704</v>
      </c>
      <c r="H305" s="182">
        <f t="shared" si="31"/>
        <v>11.511291945418716</v>
      </c>
      <c r="I305" s="248">
        <v>11</v>
      </c>
      <c r="J305" s="377">
        <v>8</v>
      </c>
      <c r="K305" s="50" t="s">
        <v>95</v>
      </c>
      <c r="L305" s="412" t="s">
        <v>428</v>
      </c>
      <c r="M305" s="354"/>
      <c r="N305" s="284">
        <v>18.8</v>
      </c>
      <c r="O305" s="203" t="s">
        <v>339</v>
      </c>
      <c r="P305" s="284">
        <v>0.2</v>
      </c>
      <c r="Q305" s="317"/>
      <c r="R305" s="50"/>
      <c r="S305" s="203">
        <v>1026.5</v>
      </c>
      <c r="T305" s="249" t="s">
        <v>367</v>
      </c>
      <c r="U305" s="107" t="s">
        <v>356</v>
      </c>
      <c r="V305" s="23"/>
      <c r="X305" s="84">
        <v>12.2</v>
      </c>
      <c r="Y305" s="84">
        <v>5.9</v>
      </c>
      <c r="AH305" s="152">
        <f t="shared" si="32"/>
        <v>13.743260220579202</v>
      </c>
      <c r="AI305" s="152">
        <f t="shared" si="33"/>
        <v>13.652693816685344</v>
      </c>
      <c r="AJ305" s="152">
        <f t="shared" si="34"/>
        <v>13.572793816685344</v>
      </c>
      <c r="AK305" s="152">
        <f t="shared" si="35"/>
        <v>11.511291945418716</v>
      </c>
    </row>
    <row r="306" spans="1:37" ht="12" thickBot="1">
      <c r="A306" s="266">
        <v>41206</v>
      </c>
      <c r="B306" s="247">
        <v>12.1</v>
      </c>
      <c r="C306" s="56">
        <v>12</v>
      </c>
      <c r="D306" s="284">
        <v>12.5</v>
      </c>
      <c r="E306" s="335">
        <v>11.7</v>
      </c>
      <c r="F306" s="181">
        <f t="shared" si="30"/>
        <v>12.1</v>
      </c>
      <c r="G306" s="181">
        <f t="shared" si="36"/>
        <v>98.77687186037622</v>
      </c>
      <c r="H306" s="182">
        <f t="shared" si="31"/>
        <v>11.913334368315665</v>
      </c>
      <c r="I306" s="248">
        <v>11.5</v>
      </c>
      <c r="J306" s="377">
        <v>8</v>
      </c>
      <c r="K306" s="50" t="s">
        <v>455</v>
      </c>
      <c r="L306" s="50">
        <v>4</v>
      </c>
      <c r="M306" s="354"/>
      <c r="N306" s="284">
        <v>20.8</v>
      </c>
      <c r="O306" s="203" t="s">
        <v>455</v>
      </c>
      <c r="P306" s="284">
        <v>0.4</v>
      </c>
      <c r="Q306" s="317"/>
      <c r="R306" s="50"/>
      <c r="S306" s="203">
        <v>1023.1</v>
      </c>
      <c r="T306" s="249" t="s">
        <v>98</v>
      </c>
      <c r="U306" s="107" t="s">
        <v>357</v>
      </c>
      <c r="V306" s="23"/>
      <c r="X306" s="84">
        <v>12.1</v>
      </c>
      <c r="Y306" s="84">
        <v>5.5</v>
      </c>
      <c r="AH306" s="152">
        <f t="shared" si="32"/>
        <v>14.110830506745673</v>
      </c>
      <c r="AI306" s="152">
        <f t="shared" si="33"/>
        <v>14.01813696808305</v>
      </c>
      <c r="AJ306" s="152">
        <f t="shared" si="34"/>
        <v>13.93823696808305</v>
      </c>
      <c r="AK306" s="152">
        <f t="shared" si="35"/>
        <v>11.913334368315665</v>
      </c>
    </row>
    <row r="307" spans="1:37" ht="12" thickBot="1">
      <c r="A307" s="266">
        <v>41207</v>
      </c>
      <c r="B307" s="247">
        <v>9.5</v>
      </c>
      <c r="C307" s="56">
        <v>8.9</v>
      </c>
      <c r="D307" s="284">
        <v>10.1</v>
      </c>
      <c r="E307" s="56">
        <v>9.3</v>
      </c>
      <c r="F307" s="181">
        <f t="shared" si="30"/>
        <v>9.7</v>
      </c>
      <c r="G307" s="181">
        <f t="shared" si="36"/>
        <v>91.99565796505118</v>
      </c>
      <c r="H307" s="182">
        <f t="shared" si="31"/>
        <v>8.265875615254018</v>
      </c>
      <c r="I307" s="248">
        <v>8.2</v>
      </c>
      <c r="J307" s="377">
        <v>8</v>
      </c>
      <c r="K307" s="50" t="s">
        <v>455</v>
      </c>
      <c r="L307" s="50">
        <v>3</v>
      </c>
      <c r="M307" s="354"/>
      <c r="N307" s="284">
        <v>14.1</v>
      </c>
      <c r="O307" s="203" t="s">
        <v>454</v>
      </c>
      <c r="P307" s="284">
        <v>0</v>
      </c>
      <c r="Q307" s="317"/>
      <c r="R307" s="50"/>
      <c r="S307" s="203">
        <v>1020</v>
      </c>
      <c r="T307" s="249" t="s">
        <v>164</v>
      </c>
      <c r="U307" s="107" t="s">
        <v>358</v>
      </c>
      <c r="V307" s="23"/>
      <c r="X307" s="84">
        <v>11.8</v>
      </c>
      <c r="Y307" s="84">
        <v>5.4</v>
      </c>
      <c r="AH307" s="152">
        <f t="shared" si="32"/>
        <v>11.868195956166188</v>
      </c>
      <c r="AI307" s="152">
        <f t="shared" si="33"/>
        <v>11.397624958456682</v>
      </c>
      <c r="AJ307" s="152">
        <f t="shared" si="34"/>
        <v>10.918224958456682</v>
      </c>
      <c r="AK307" s="152">
        <f t="shared" si="35"/>
        <v>8.265875615254018</v>
      </c>
    </row>
    <row r="308" spans="1:37" ht="12" thickBot="1">
      <c r="A308" s="266">
        <v>41208</v>
      </c>
      <c r="B308" s="247">
        <v>3.7</v>
      </c>
      <c r="C308" s="56">
        <v>2.8</v>
      </c>
      <c r="D308" s="284">
        <v>7.4</v>
      </c>
      <c r="E308" s="56">
        <v>3.2</v>
      </c>
      <c r="F308" s="181">
        <f t="shared" si="30"/>
        <v>5.300000000000001</v>
      </c>
      <c r="G308" s="181">
        <f t="shared" si="36"/>
        <v>84.79409159724153</v>
      </c>
      <c r="H308" s="182">
        <f t="shared" si="31"/>
        <v>1.3833318971241308</v>
      </c>
      <c r="I308" s="248">
        <v>-0.4</v>
      </c>
      <c r="J308" s="377">
        <v>6</v>
      </c>
      <c r="K308" s="50" t="s">
        <v>455</v>
      </c>
      <c r="L308" s="50">
        <v>3</v>
      </c>
      <c r="M308" s="354"/>
      <c r="N308" s="284">
        <v>21.7</v>
      </c>
      <c r="O308" s="203" t="s">
        <v>455</v>
      </c>
      <c r="P308" s="284">
        <v>0</v>
      </c>
      <c r="Q308" s="317"/>
      <c r="R308" s="50"/>
      <c r="S308" s="203">
        <v>1017.4</v>
      </c>
      <c r="T308" s="249" t="s">
        <v>179</v>
      </c>
      <c r="U308" s="107" t="s">
        <v>359</v>
      </c>
      <c r="V308" s="23"/>
      <c r="X308" s="84">
        <v>11.6</v>
      </c>
      <c r="Y308" s="84">
        <v>5.1</v>
      </c>
      <c r="AH308" s="152">
        <f t="shared" si="32"/>
        <v>7.959741395023205</v>
      </c>
      <c r="AI308" s="152">
        <f t="shared" si="33"/>
        <v>7.468490409399528</v>
      </c>
      <c r="AJ308" s="152">
        <f t="shared" si="34"/>
        <v>6.749390409399528</v>
      </c>
      <c r="AK308" s="152">
        <f t="shared" si="35"/>
        <v>1.3833318971241308</v>
      </c>
    </row>
    <row r="309" spans="1:37" ht="12" thickBot="1">
      <c r="A309" s="266">
        <v>41209</v>
      </c>
      <c r="B309" s="247">
        <v>1.4</v>
      </c>
      <c r="C309" s="56">
        <v>0.5</v>
      </c>
      <c r="D309" s="284">
        <v>8.5</v>
      </c>
      <c r="E309" s="56">
        <v>-1.1</v>
      </c>
      <c r="F309" s="181">
        <f t="shared" si="30"/>
        <v>3.7</v>
      </c>
      <c r="G309" s="181">
        <f t="shared" si="36"/>
        <v>83.07170061341283</v>
      </c>
      <c r="H309" s="182">
        <f t="shared" si="31"/>
        <v>-1.1529893315877</v>
      </c>
      <c r="I309" s="248">
        <v>-3.8</v>
      </c>
      <c r="J309" s="377">
        <v>0</v>
      </c>
      <c r="K309" s="50" t="s">
        <v>335</v>
      </c>
      <c r="L309" s="50">
        <v>3</v>
      </c>
      <c r="M309" s="354"/>
      <c r="N309" s="284">
        <v>12.8</v>
      </c>
      <c r="O309" s="203" t="s">
        <v>46</v>
      </c>
      <c r="P309" s="284">
        <v>0.1</v>
      </c>
      <c r="Q309" s="317"/>
      <c r="R309" s="50"/>
      <c r="S309" s="203">
        <v>1020.1</v>
      </c>
      <c r="T309" s="249" t="s">
        <v>251</v>
      </c>
      <c r="U309" s="107" t="s">
        <v>485</v>
      </c>
      <c r="V309" s="23"/>
      <c r="X309" s="84">
        <v>11.7</v>
      </c>
      <c r="Y309" s="84">
        <v>5.2</v>
      </c>
      <c r="AH309" s="152">
        <f t="shared" si="32"/>
        <v>6.757481736768829</v>
      </c>
      <c r="AI309" s="152">
        <f t="shared" si="33"/>
        <v>6.332654997374652</v>
      </c>
      <c r="AJ309" s="152">
        <f t="shared" si="34"/>
        <v>5.613554997374652</v>
      </c>
      <c r="AK309" s="152">
        <f t="shared" si="35"/>
        <v>-1.1529893315877</v>
      </c>
    </row>
    <row r="310" spans="1:37" ht="12" thickBot="1">
      <c r="A310" s="266">
        <v>41210</v>
      </c>
      <c r="B310" s="247">
        <v>5.5</v>
      </c>
      <c r="C310" s="56">
        <v>5.2</v>
      </c>
      <c r="D310" s="284">
        <v>10.2</v>
      </c>
      <c r="E310" s="56">
        <v>-0.1</v>
      </c>
      <c r="F310" s="181">
        <f t="shared" si="30"/>
        <v>5.05</v>
      </c>
      <c r="G310" s="181">
        <f t="shared" si="36"/>
        <v>95.27962576491095</v>
      </c>
      <c r="H310" s="182">
        <f t="shared" si="31"/>
        <v>4.806079333600155</v>
      </c>
      <c r="I310" s="248">
        <v>-3.5</v>
      </c>
      <c r="J310" s="377">
        <v>7</v>
      </c>
      <c r="K310" s="50" t="s">
        <v>45</v>
      </c>
      <c r="L310" s="50">
        <v>2</v>
      </c>
      <c r="M310" s="354"/>
      <c r="N310" s="284">
        <v>17.1</v>
      </c>
      <c r="O310" s="203" t="s">
        <v>364</v>
      </c>
      <c r="P310" s="284">
        <v>2.1</v>
      </c>
      <c r="Q310" s="317"/>
      <c r="R310" s="50"/>
      <c r="S310" s="203">
        <v>1013.7</v>
      </c>
      <c r="T310" s="249" t="s">
        <v>14</v>
      </c>
      <c r="U310" s="107" t="s">
        <v>486</v>
      </c>
      <c r="V310" s="23"/>
      <c r="X310" s="84">
        <v>11.7</v>
      </c>
      <c r="Y310" s="84">
        <v>5.4</v>
      </c>
      <c r="AH310" s="152">
        <f t="shared" si="32"/>
        <v>9.028595330281249</v>
      </c>
      <c r="AI310" s="152">
        <f t="shared" si="33"/>
        <v>8.842111842520199</v>
      </c>
      <c r="AJ310" s="152">
        <f t="shared" si="34"/>
        <v>8.6024118425202</v>
      </c>
      <c r="AK310" s="152">
        <f t="shared" si="35"/>
        <v>4.806079333600155</v>
      </c>
    </row>
    <row r="311" spans="1:37" ht="12" thickBot="1">
      <c r="A311" s="266">
        <v>41211</v>
      </c>
      <c r="B311" s="247">
        <v>7.5</v>
      </c>
      <c r="C311" s="56">
        <v>7.2</v>
      </c>
      <c r="D311" s="284">
        <v>12</v>
      </c>
      <c r="E311" s="56">
        <v>5.2</v>
      </c>
      <c r="F311" s="181">
        <f t="shared" si="30"/>
        <v>8.6</v>
      </c>
      <c r="G311" s="181">
        <f t="shared" si="36"/>
        <v>95.65453976626296</v>
      </c>
      <c r="H311" s="182">
        <f t="shared" si="31"/>
        <v>6.85182845107467</v>
      </c>
      <c r="I311" s="248">
        <v>2.2</v>
      </c>
      <c r="J311" s="377">
        <v>3</v>
      </c>
      <c r="K311" s="50" t="s">
        <v>363</v>
      </c>
      <c r="L311" s="412" t="s">
        <v>428</v>
      </c>
      <c r="M311" s="354"/>
      <c r="N311" s="284">
        <v>12.8</v>
      </c>
      <c r="O311" s="203" t="s">
        <v>364</v>
      </c>
      <c r="P311" s="284">
        <v>0</v>
      </c>
      <c r="Q311" s="317"/>
      <c r="R311" s="50"/>
      <c r="S311" s="203">
        <v>1008</v>
      </c>
      <c r="T311" s="249" t="s">
        <v>149</v>
      </c>
      <c r="U311" s="107" t="s">
        <v>253</v>
      </c>
      <c r="V311" s="23"/>
      <c r="X311" s="84">
        <v>11.3</v>
      </c>
      <c r="Y311" s="84">
        <v>5.1</v>
      </c>
      <c r="AH311" s="152">
        <f t="shared" si="32"/>
        <v>10.362970252792357</v>
      </c>
      <c r="AI311" s="152">
        <f t="shared" si="33"/>
        <v>10.152351501423265</v>
      </c>
      <c r="AJ311" s="152">
        <f t="shared" si="34"/>
        <v>9.912651501423266</v>
      </c>
      <c r="AK311" s="152">
        <f t="shared" si="35"/>
        <v>6.85182845107467</v>
      </c>
    </row>
    <row r="312" spans="1:37" ht="12" thickBot="1">
      <c r="A312" s="266">
        <v>41212</v>
      </c>
      <c r="B312" s="247">
        <v>3.1</v>
      </c>
      <c r="C312" s="56">
        <v>2.7</v>
      </c>
      <c r="D312" s="284">
        <v>10.5</v>
      </c>
      <c r="E312" s="56">
        <v>1.1</v>
      </c>
      <c r="F312" s="181">
        <f t="shared" si="30"/>
        <v>5.8</v>
      </c>
      <c r="G312" s="181">
        <f t="shared" si="36"/>
        <v>93.01129060002863</v>
      </c>
      <c r="H312" s="182">
        <f t="shared" si="31"/>
        <v>2.0820039839379496</v>
      </c>
      <c r="I312" s="248">
        <v>-2.2</v>
      </c>
      <c r="J312" s="377">
        <v>4</v>
      </c>
      <c r="K312" s="50" t="s">
        <v>363</v>
      </c>
      <c r="L312" s="412" t="s">
        <v>428</v>
      </c>
      <c r="M312" s="354"/>
      <c r="N312" s="284">
        <v>15.7</v>
      </c>
      <c r="O312" s="203" t="s">
        <v>293</v>
      </c>
      <c r="P312" s="284">
        <v>0</v>
      </c>
      <c r="Q312" s="317"/>
      <c r="R312" s="50"/>
      <c r="S312" s="203">
        <v>1006</v>
      </c>
      <c r="T312" s="249" t="s">
        <v>386</v>
      </c>
      <c r="U312" s="107" t="s">
        <v>356</v>
      </c>
      <c r="V312" s="23"/>
      <c r="X312" s="84">
        <v>11.5</v>
      </c>
      <c r="Y312" s="84">
        <v>5.2</v>
      </c>
      <c r="AH312" s="152">
        <f t="shared" si="32"/>
        <v>7.629177622521602</v>
      </c>
      <c r="AI312" s="152">
        <f t="shared" si="33"/>
        <v>7.415596568875922</v>
      </c>
      <c r="AJ312" s="152">
        <f t="shared" si="34"/>
        <v>7.095996568875922</v>
      </c>
      <c r="AK312" s="152">
        <f t="shared" si="35"/>
        <v>2.0820039839379496</v>
      </c>
    </row>
    <row r="313" spans="1:37" ht="12" thickBot="1">
      <c r="A313" s="266">
        <v>41213</v>
      </c>
      <c r="B313" s="250">
        <v>7.3</v>
      </c>
      <c r="C313" s="133">
        <v>6.3</v>
      </c>
      <c r="D313" s="285">
        <v>11</v>
      </c>
      <c r="E313" s="133">
        <v>3.1</v>
      </c>
      <c r="F313" s="251">
        <f t="shared" si="30"/>
        <v>7.05</v>
      </c>
      <c r="G313" s="251">
        <f t="shared" si="36"/>
        <v>85.53944045701941</v>
      </c>
      <c r="H313" s="252">
        <f t="shared" si="31"/>
        <v>5.039846145288002</v>
      </c>
      <c r="I313" s="253">
        <v>5.5</v>
      </c>
      <c r="J313" s="378">
        <v>8</v>
      </c>
      <c r="K313" s="116" t="s">
        <v>362</v>
      </c>
      <c r="L313" s="413" t="s">
        <v>396</v>
      </c>
      <c r="M313" s="355"/>
      <c r="N313" s="285">
        <v>21</v>
      </c>
      <c r="O313" s="206" t="s">
        <v>456</v>
      </c>
      <c r="P313" s="285">
        <v>13</v>
      </c>
      <c r="Q313" s="246"/>
      <c r="R313" s="116"/>
      <c r="S313" s="206">
        <v>988</v>
      </c>
      <c r="T313" s="254" t="s">
        <v>296</v>
      </c>
      <c r="U313" s="107" t="s">
        <v>357</v>
      </c>
      <c r="V313" s="113"/>
      <c r="X313" s="84">
        <v>11.2</v>
      </c>
      <c r="Y313" s="84">
        <v>5.1</v>
      </c>
      <c r="AH313" s="152">
        <f t="shared" si="32"/>
        <v>10.22213458915475</v>
      </c>
      <c r="AI313" s="152">
        <f t="shared" si="33"/>
        <v>9.542956730326413</v>
      </c>
      <c r="AJ313" s="152">
        <f t="shared" si="34"/>
        <v>8.743956730326413</v>
      </c>
      <c r="AK313" s="152">
        <f t="shared" si="35"/>
        <v>5.039846145288002</v>
      </c>
    </row>
    <row r="314" spans="1:37" s="171" customFormat="1" ht="12" thickBot="1">
      <c r="A314" s="266">
        <v>41214</v>
      </c>
      <c r="B314" s="255">
        <v>5</v>
      </c>
      <c r="C314" s="140">
        <v>4.7</v>
      </c>
      <c r="D314" s="286">
        <v>7</v>
      </c>
      <c r="E314" s="140">
        <v>3.6</v>
      </c>
      <c r="F314" s="167">
        <f t="shared" si="30"/>
        <v>5.3</v>
      </c>
      <c r="G314" s="167">
        <f t="shared" si="36"/>
        <v>95.17718108435255</v>
      </c>
      <c r="H314" s="168">
        <f t="shared" si="31"/>
        <v>4.293579772897711</v>
      </c>
      <c r="I314" s="256">
        <v>0.6</v>
      </c>
      <c r="J314" s="371">
        <v>7</v>
      </c>
      <c r="K314" s="106" t="s">
        <v>293</v>
      </c>
      <c r="L314" s="106">
        <v>2</v>
      </c>
      <c r="M314" s="356"/>
      <c r="N314" s="286">
        <v>15</v>
      </c>
      <c r="O314" s="170" t="s">
        <v>293</v>
      </c>
      <c r="P314" s="286">
        <v>1.2</v>
      </c>
      <c r="Q314" s="211"/>
      <c r="R314" s="106"/>
      <c r="S314" s="170">
        <v>976.5</v>
      </c>
      <c r="T314" s="257" t="s">
        <v>229</v>
      </c>
      <c r="U314" s="107" t="s">
        <v>358</v>
      </c>
      <c r="V314" s="108"/>
      <c r="X314" s="109">
        <v>11</v>
      </c>
      <c r="Y314" s="109">
        <v>5</v>
      </c>
      <c r="AH314" s="171">
        <f t="shared" si="32"/>
        <v>8.719685713352307</v>
      </c>
      <c r="AI314" s="171">
        <f t="shared" si="33"/>
        <v>8.538851061383744</v>
      </c>
      <c r="AJ314" s="171">
        <f t="shared" si="34"/>
        <v>8.299151061383744</v>
      </c>
      <c r="AK314" s="171">
        <f t="shared" si="35"/>
        <v>4.293579772897711</v>
      </c>
    </row>
    <row r="315" spans="1:37" ht="12" thickBot="1">
      <c r="A315" s="266">
        <v>41215</v>
      </c>
      <c r="B315" s="258">
        <v>4.7</v>
      </c>
      <c r="C315" s="22">
        <v>4.2</v>
      </c>
      <c r="D315" s="287">
        <v>8.8</v>
      </c>
      <c r="E315" s="22">
        <v>2.6</v>
      </c>
      <c r="F315" s="174">
        <f t="shared" si="30"/>
        <v>5.7</v>
      </c>
      <c r="G315" s="174">
        <f t="shared" si="36"/>
        <v>91.87779526438256</v>
      </c>
      <c r="H315" s="175">
        <f t="shared" si="31"/>
        <v>3.494827700605618</v>
      </c>
      <c r="I315" s="259">
        <v>-0.5</v>
      </c>
      <c r="J315" s="379">
        <v>3</v>
      </c>
      <c r="K315" s="117" t="s">
        <v>364</v>
      </c>
      <c r="L315" s="117">
        <v>3</v>
      </c>
      <c r="M315" s="357"/>
      <c r="N315" s="287">
        <v>23.8</v>
      </c>
      <c r="O315" s="200" t="s">
        <v>364</v>
      </c>
      <c r="P315" s="287">
        <v>0.6</v>
      </c>
      <c r="Q315" s="318"/>
      <c r="R315" s="117"/>
      <c r="S315" s="200">
        <v>987.3</v>
      </c>
      <c r="T315" s="260" t="s">
        <v>90</v>
      </c>
      <c r="U315" s="107" t="s">
        <v>359</v>
      </c>
      <c r="V315" s="103"/>
      <c r="X315" s="84">
        <v>11.2</v>
      </c>
      <c r="Y315" s="84">
        <v>5.4</v>
      </c>
      <c r="AH315" s="152">
        <f t="shared" si="32"/>
        <v>8.538851061383744</v>
      </c>
      <c r="AI315" s="152">
        <f t="shared" si="33"/>
        <v>8.244808096108713</v>
      </c>
      <c r="AJ315" s="152">
        <f t="shared" si="34"/>
        <v>7.845308096108713</v>
      </c>
      <c r="AK315" s="152">
        <f t="shared" si="35"/>
        <v>3.494827700605618</v>
      </c>
    </row>
    <row r="316" spans="1:37" ht="12" thickBot="1">
      <c r="A316" s="266">
        <v>41216</v>
      </c>
      <c r="B316" s="247">
        <v>2.9</v>
      </c>
      <c r="C316" s="56">
        <v>2.7</v>
      </c>
      <c r="D316" s="284">
        <v>7.6</v>
      </c>
      <c r="E316" s="56">
        <v>0.2</v>
      </c>
      <c r="F316" s="181">
        <f t="shared" si="30"/>
        <v>3.9</v>
      </c>
      <c r="G316" s="181">
        <f t="shared" si="36"/>
        <v>96.4646270369207</v>
      </c>
      <c r="H316" s="182">
        <f t="shared" si="31"/>
        <v>2.394009420257613</v>
      </c>
      <c r="I316" s="248">
        <v>-3.9</v>
      </c>
      <c r="J316" s="377">
        <v>8</v>
      </c>
      <c r="K316" s="50" t="s">
        <v>363</v>
      </c>
      <c r="L316" s="412" t="s">
        <v>307</v>
      </c>
      <c r="M316" s="354"/>
      <c r="N316" s="284">
        <v>19.8</v>
      </c>
      <c r="O316" s="203" t="s">
        <v>111</v>
      </c>
      <c r="P316" s="284">
        <v>1.6</v>
      </c>
      <c r="Q316" s="319"/>
      <c r="R316" s="50"/>
      <c r="S316" s="203">
        <v>992.5</v>
      </c>
      <c r="T316" s="249" t="s">
        <v>459</v>
      </c>
      <c r="U316" s="107" t="s">
        <v>485</v>
      </c>
      <c r="V316" s="23"/>
      <c r="X316" s="84">
        <v>11</v>
      </c>
      <c r="Y316" s="84">
        <v>5.3</v>
      </c>
      <c r="AH316" s="152">
        <f t="shared" si="32"/>
        <v>7.52171732970973</v>
      </c>
      <c r="AI316" s="152">
        <f t="shared" si="33"/>
        <v>7.415596568875922</v>
      </c>
      <c r="AJ316" s="152">
        <f t="shared" si="34"/>
        <v>7.2557965688759225</v>
      </c>
      <c r="AK316" s="152">
        <f t="shared" si="35"/>
        <v>2.394009420257613</v>
      </c>
    </row>
    <row r="317" spans="1:37" ht="12" thickBot="1">
      <c r="A317" s="266">
        <v>41217</v>
      </c>
      <c r="B317" s="247">
        <v>1.4</v>
      </c>
      <c r="C317" s="56">
        <v>1.2</v>
      </c>
      <c r="D317" s="284">
        <v>4.9</v>
      </c>
      <c r="E317" s="56">
        <v>0.1</v>
      </c>
      <c r="F317" s="181">
        <f t="shared" si="30"/>
        <v>2.5</v>
      </c>
      <c r="G317" s="181">
        <f t="shared" si="36"/>
        <v>96.2068137040717</v>
      </c>
      <c r="H317" s="182">
        <f t="shared" si="31"/>
        <v>0.8631850719608465</v>
      </c>
      <c r="I317" s="248">
        <v>-3.2</v>
      </c>
      <c r="J317" s="377">
        <v>8</v>
      </c>
      <c r="K317" s="50" t="s">
        <v>454</v>
      </c>
      <c r="L317" s="50">
        <v>1</v>
      </c>
      <c r="M317" s="354"/>
      <c r="N317" s="284">
        <v>10.4</v>
      </c>
      <c r="O317" s="203" t="s">
        <v>456</v>
      </c>
      <c r="P317" s="284">
        <v>0.4</v>
      </c>
      <c r="Q317" s="319"/>
      <c r="R317" s="50"/>
      <c r="S317" s="203">
        <v>993</v>
      </c>
      <c r="T317" s="249" t="s">
        <v>315</v>
      </c>
      <c r="U317" s="107" t="s">
        <v>486</v>
      </c>
      <c r="V317" s="23"/>
      <c r="X317" s="84">
        <v>10.9</v>
      </c>
      <c r="Y317" s="84">
        <v>4.8</v>
      </c>
      <c r="AH317" s="152">
        <f t="shared" si="32"/>
        <v>6.757481736768829</v>
      </c>
      <c r="AI317" s="152">
        <f t="shared" si="33"/>
        <v>6.6609578655798565</v>
      </c>
      <c r="AJ317" s="152">
        <f t="shared" si="34"/>
        <v>6.501157865579857</v>
      </c>
      <c r="AK317" s="152">
        <f t="shared" si="35"/>
        <v>0.8631850719608465</v>
      </c>
    </row>
    <row r="318" spans="1:37" ht="12" thickBot="1">
      <c r="A318" s="266">
        <v>41218</v>
      </c>
      <c r="B318" s="247">
        <v>0.3</v>
      </c>
      <c r="C318" s="56">
        <v>0.2</v>
      </c>
      <c r="D318" s="284">
        <v>9.4</v>
      </c>
      <c r="E318" s="56">
        <v>-0.3</v>
      </c>
      <c r="F318" s="181">
        <f t="shared" si="30"/>
        <v>4.55</v>
      </c>
      <c r="G318" s="181">
        <f t="shared" si="36"/>
        <v>97.99681264841334</v>
      </c>
      <c r="H318" s="182">
        <f t="shared" si="31"/>
        <v>0.021362267383496347</v>
      </c>
      <c r="I318" s="248">
        <v>-4</v>
      </c>
      <c r="J318" s="377">
        <v>1</v>
      </c>
      <c r="K318" s="50" t="s">
        <v>46</v>
      </c>
      <c r="L318" s="50">
        <v>1</v>
      </c>
      <c r="M318" s="354"/>
      <c r="N318" s="284">
        <v>12.8</v>
      </c>
      <c r="O318" s="203" t="s">
        <v>335</v>
      </c>
      <c r="P318" s="284">
        <v>0</v>
      </c>
      <c r="Q318" s="319"/>
      <c r="R318" s="50"/>
      <c r="S318" s="203">
        <v>1007.1</v>
      </c>
      <c r="T318" s="249" t="s">
        <v>193</v>
      </c>
      <c r="U318" s="107" t="s">
        <v>253</v>
      </c>
      <c r="V318" s="23"/>
      <c r="X318" s="84">
        <v>11</v>
      </c>
      <c r="Y318" s="84">
        <v>4.9</v>
      </c>
      <c r="AH318" s="152">
        <f t="shared" si="32"/>
        <v>6.2415228818137685</v>
      </c>
      <c r="AI318" s="152">
        <f t="shared" si="33"/>
        <v>6.196393484898889</v>
      </c>
      <c r="AJ318" s="152">
        <f t="shared" si="34"/>
        <v>6.116493484898888</v>
      </c>
      <c r="AK318" s="152">
        <f t="shared" si="35"/>
        <v>0.021362267383496347</v>
      </c>
    </row>
    <row r="319" spans="1:37" ht="12" thickBot="1">
      <c r="A319" s="266">
        <v>41219</v>
      </c>
      <c r="B319" s="247">
        <v>0.6</v>
      </c>
      <c r="C319" s="56">
        <v>-0.1</v>
      </c>
      <c r="D319" s="284">
        <v>9.7</v>
      </c>
      <c r="E319" s="56">
        <v>-2.1</v>
      </c>
      <c r="F319" s="181">
        <f t="shared" si="30"/>
        <v>3.8</v>
      </c>
      <c r="G319" s="181">
        <f t="shared" si="36"/>
        <v>87.14576269748282</v>
      </c>
      <c r="H319" s="182">
        <f t="shared" si="31"/>
        <v>-1.286572614081548</v>
      </c>
      <c r="I319" s="248">
        <v>-5.2</v>
      </c>
      <c r="J319" s="377">
        <v>6</v>
      </c>
      <c r="K319" s="50" t="s">
        <v>490</v>
      </c>
      <c r="L319" s="50">
        <v>1</v>
      </c>
      <c r="M319" s="354"/>
      <c r="N319" s="284">
        <v>21</v>
      </c>
      <c r="O319" s="203" t="s">
        <v>364</v>
      </c>
      <c r="P319" s="284">
        <v>1.1</v>
      </c>
      <c r="Q319" s="319"/>
      <c r="R319" s="50"/>
      <c r="S319" s="203">
        <v>1019.5</v>
      </c>
      <c r="T319" s="249" t="s">
        <v>192</v>
      </c>
      <c r="U319" s="107" t="s">
        <v>356</v>
      </c>
      <c r="V319" s="23"/>
      <c r="X319" s="84">
        <v>10</v>
      </c>
      <c r="Y319" s="84">
        <v>4</v>
      </c>
      <c r="AH319" s="152">
        <f t="shared" si="32"/>
        <v>6.378660943113899</v>
      </c>
      <c r="AI319" s="152">
        <f t="shared" si="33"/>
        <v>6.062732728763058</v>
      </c>
      <c r="AJ319" s="152">
        <f t="shared" si="34"/>
        <v>5.558732728763058</v>
      </c>
      <c r="AK319" s="152">
        <f t="shared" si="35"/>
        <v>-1.286572614081548</v>
      </c>
    </row>
    <row r="320" spans="1:37" ht="12" thickBot="1">
      <c r="A320" s="266">
        <v>41220</v>
      </c>
      <c r="B320" s="247">
        <v>6.1</v>
      </c>
      <c r="C320" s="56">
        <v>5.5</v>
      </c>
      <c r="D320" s="284">
        <v>10.2</v>
      </c>
      <c r="E320" s="56">
        <v>0.6</v>
      </c>
      <c r="F320" s="181">
        <f t="shared" si="30"/>
        <v>5.3999999999999995</v>
      </c>
      <c r="G320" s="181">
        <f t="shared" si="36"/>
        <v>90.83291475740884</v>
      </c>
      <c r="H320" s="182">
        <f t="shared" si="31"/>
        <v>4.717311379230954</v>
      </c>
      <c r="I320" s="248">
        <v>-0.1</v>
      </c>
      <c r="J320" s="377">
        <v>1</v>
      </c>
      <c r="K320" s="50" t="s">
        <v>45</v>
      </c>
      <c r="L320" s="50">
        <v>3</v>
      </c>
      <c r="M320" s="354"/>
      <c r="N320" s="284">
        <v>22.8</v>
      </c>
      <c r="O320" s="203" t="s">
        <v>45</v>
      </c>
      <c r="P320" s="284">
        <v>0</v>
      </c>
      <c r="Q320" s="319"/>
      <c r="R320" s="50"/>
      <c r="S320" s="203">
        <v>1024.1</v>
      </c>
      <c r="T320" s="249" t="s">
        <v>457</v>
      </c>
      <c r="U320" s="107" t="s">
        <v>357</v>
      </c>
      <c r="V320" s="23"/>
      <c r="X320" s="84">
        <v>10.3</v>
      </c>
      <c r="Y320" s="84">
        <v>4.2</v>
      </c>
      <c r="AH320" s="152">
        <f t="shared" si="32"/>
        <v>9.41200153393066</v>
      </c>
      <c r="AI320" s="152">
        <f t="shared" si="33"/>
        <v>9.028595330281249</v>
      </c>
      <c r="AJ320" s="152">
        <f t="shared" si="34"/>
        <v>8.549195330281249</v>
      </c>
      <c r="AK320" s="152">
        <f t="shared" si="35"/>
        <v>4.717311379230954</v>
      </c>
    </row>
    <row r="321" spans="1:37" ht="12" thickBot="1">
      <c r="A321" s="266">
        <v>41221</v>
      </c>
      <c r="B321" s="247">
        <v>9.4</v>
      </c>
      <c r="C321" s="56">
        <v>8.4</v>
      </c>
      <c r="D321" s="284">
        <v>10.7</v>
      </c>
      <c r="E321" s="56">
        <v>6.1</v>
      </c>
      <c r="F321" s="181">
        <f t="shared" si="30"/>
        <v>8.399999999999999</v>
      </c>
      <c r="G321" s="181">
        <f t="shared" si="36"/>
        <v>86.68642238504519</v>
      </c>
      <c r="H321" s="182">
        <f t="shared" si="31"/>
        <v>7.295685535240805</v>
      </c>
      <c r="I321" s="248">
        <v>5</v>
      </c>
      <c r="J321" s="377">
        <v>4</v>
      </c>
      <c r="K321" s="50" t="s">
        <v>335</v>
      </c>
      <c r="L321" s="412" t="s">
        <v>291</v>
      </c>
      <c r="M321" s="354"/>
      <c r="N321" s="284">
        <v>21</v>
      </c>
      <c r="O321" s="203" t="s">
        <v>364</v>
      </c>
      <c r="P321" s="284">
        <v>0</v>
      </c>
      <c r="Q321" s="319"/>
      <c r="R321" s="50"/>
      <c r="S321" s="203">
        <v>1017.7</v>
      </c>
      <c r="T321" s="249" t="s">
        <v>295</v>
      </c>
      <c r="U321" s="107" t="s">
        <v>358</v>
      </c>
      <c r="V321" s="23"/>
      <c r="X321" s="84">
        <v>10.2</v>
      </c>
      <c r="Y321" s="84">
        <v>4.3</v>
      </c>
      <c r="AH321" s="152">
        <f t="shared" si="32"/>
        <v>11.78859945679543</v>
      </c>
      <c r="AI321" s="152">
        <f t="shared" si="33"/>
        <v>11.018115118398828</v>
      </c>
      <c r="AJ321" s="152">
        <f t="shared" si="34"/>
        <v>10.219115118398829</v>
      </c>
      <c r="AK321" s="152">
        <f t="shared" si="35"/>
        <v>7.295685535240805</v>
      </c>
    </row>
    <row r="322" spans="1:37" ht="12" thickBot="1">
      <c r="A322" s="266">
        <v>41222</v>
      </c>
      <c r="B322" s="247">
        <v>8</v>
      </c>
      <c r="C322" s="56">
        <v>7.3</v>
      </c>
      <c r="D322" s="284">
        <v>10</v>
      </c>
      <c r="E322" s="56">
        <v>7.7</v>
      </c>
      <c r="F322" s="181">
        <f t="shared" si="30"/>
        <v>8.85</v>
      </c>
      <c r="G322" s="181">
        <f t="shared" si="36"/>
        <v>90.11679875445594</v>
      </c>
      <c r="H322" s="182">
        <f t="shared" si="31"/>
        <v>6.48097147067852</v>
      </c>
      <c r="I322" s="248">
        <v>5.5</v>
      </c>
      <c r="J322" s="377">
        <v>8</v>
      </c>
      <c r="K322" s="50" t="s">
        <v>363</v>
      </c>
      <c r="L322" s="50">
        <v>4</v>
      </c>
      <c r="M322" s="354"/>
      <c r="N322" s="284">
        <v>18.8</v>
      </c>
      <c r="O322" s="203" t="s">
        <v>111</v>
      </c>
      <c r="P322" s="284">
        <v>2.4</v>
      </c>
      <c r="Q322" s="319"/>
      <c r="R322" s="50"/>
      <c r="S322" s="203">
        <v>1008.8</v>
      </c>
      <c r="T322" s="249" t="s">
        <v>370</v>
      </c>
      <c r="U322" s="107" t="s">
        <v>359</v>
      </c>
      <c r="V322" s="23"/>
      <c r="X322" s="84">
        <v>10</v>
      </c>
      <c r="Y322" s="84">
        <v>4.4</v>
      </c>
      <c r="AH322" s="152">
        <f t="shared" si="32"/>
        <v>10.722567515390086</v>
      </c>
      <c r="AI322" s="152">
        <f t="shared" si="33"/>
        <v>10.22213458915475</v>
      </c>
      <c r="AJ322" s="152">
        <f t="shared" si="34"/>
        <v>9.66283458915475</v>
      </c>
      <c r="AK322" s="152">
        <f t="shared" si="35"/>
        <v>6.48097147067852</v>
      </c>
    </row>
    <row r="323" spans="1:37" ht="12" thickBot="1">
      <c r="A323" s="266">
        <v>41223</v>
      </c>
      <c r="B323" s="247">
        <v>7</v>
      </c>
      <c r="C323" s="56">
        <v>7</v>
      </c>
      <c r="D323" s="284">
        <v>9</v>
      </c>
      <c r="E323" s="56">
        <v>7</v>
      </c>
      <c r="F323" s="181">
        <f t="shared" si="30"/>
        <v>8</v>
      </c>
      <c r="G323" s="181">
        <f t="shared" si="36"/>
        <v>100</v>
      </c>
      <c r="H323" s="182">
        <f t="shared" si="31"/>
        <v>7</v>
      </c>
      <c r="I323" s="248">
        <v>5.5</v>
      </c>
      <c r="J323" s="377">
        <v>8</v>
      </c>
      <c r="K323" s="50" t="s">
        <v>363</v>
      </c>
      <c r="L323" s="50">
        <v>1</v>
      </c>
      <c r="M323" s="354"/>
      <c r="N323" s="284">
        <v>10</v>
      </c>
      <c r="O323" s="203" t="s">
        <v>364</v>
      </c>
      <c r="P323" s="284">
        <v>0</v>
      </c>
      <c r="Q323" s="319"/>
      <c r="R323" s="50"/>
      <c r="S323" s="203">
        <v>996.5</v>
      </c>
      <c r="T323" s="249" t="s">
        <v>227</v>
      </c>
      <c r="U323" s="107" t="s">
        <v>485</v>
      </c>
      <c r="V323" s="23"/>
      <c r="X323" s="84">
        <v>10.2</v>
      </c>
      <c r="Y323" s="84">
        <v>4.1</v>
      </c>
      <c r="AH323" s="152">
        <f t="shared" si="32"/>
        <v>10.014043920115377</v>
      </c>
      <c r="AI323" s="152">
        <f t="shared" si="33"/>
        <v>10.014043920115377</v>
      </c>
      <c r="AJ323" s="152">
        <f t="shared" si="34"/>
        <v>10.014043920115377</v>
      </c>
      <c r="AK323" s="152">
        <f t="shared" si="35"/>
        <v>7</v>
      </c>
    </row>
    <row r="324" spans="1:37" ht="12" thickBot="1">
      <c r="A324" s="266">
        <v>41224</v>
      </c>
      <c r="B324" s="247">
        <v>0</v>
      </c>
      <c r="C324" s="56">
        <v>-0.1</v>
      </c>
      <c r="D324" s="284">
        <v>9.6</v>
      </c>
      <c r="E324" s="56">
        <v>-0.7</v>
      </c>
      <c r="F324" s="181">
        <f t="shared" si="30"/>
        <v>4.45</v>
      </c>
      <c r="G324" s="181">
        <f t="shared" si="36"/>
        <v>98.0961638900124</v>
      </c>
      <c r="H324" s="182">
        <f t="shared" si="31"/>
        <v>-0.26403708843008705</v>
      </c>
      <c r="I324" s="248">
        <v>-4.5</v>
      </c>
      <c r="J324" s="377">
        <v>0</v>
      </c>
      <c r="K324" s="50" t="s">
        <v>454</v>
      </c>
      <c r="L324" s="50">
        <v>1</v>
      </c>
      <c r="M324" s="354"/>
      <c r="N324" s="284">
        <v>14.5</v>
      </c>
      <c r="O324" s="203" t="s">
        <v>364</v>
      </c>
      <c r="P324" s="284">
        <v>0</v>
      </c>
      <c r="Q324" s="319"/>
      <c r="R324" s="50"/>
      <c r="S324" s="203">
        <v>1011.9</v>
      </c>
      <c r="T324" s="249" t="s">
        <v>122</v>
      </c>
      <c r="U324" s="107" t="s">
        <v>486</v>
      </c>
      <c r="V324" s="23"/>
      <c r="X324" s="84">
        <v>10.2</v>
      </c>
      <c r="Y324" s="84">
        <v>4.2</v>
      </c>
      <c r="AH324" s="152">
        <f t="shared" si="32"/>
        <v>6.107</v>
      </c>
      <c r="AI324" s="152">
        <f t="shared" si="33"/>
        <v>6.062732728763058</v>
      </c>
      <c r="AJ324" s="152">
        <f t="shared" si="34"/>
        <v>5.990732728763058</v>
      </c>
      <c r="AK324" s="152">
        <f t="shared" si="35"/>
        <v>-0.26403708843008705</v>
      </c>
    </row>
    <row r="325" spans="1:37" ht="12" thickBot="1">
      <c r="A325" s="266">
        <v>41225</v>
      </c>
      <c r="B325" s="247">
        <v>7.3</v>
      </c>
      <c r="C325" s="56">
        <v>6.7</v>
      </c>
      <c r="D325" s="284">
        <v>10.7</v>
      </c>
      <c r="E325" s="56">
        <v>0</v>
      </c>
      <c r="F325" s="181">
        <f t="shared" si="30"/>
        <v>5.35</v>
      </c>
      <c r="G325" s="181">
        <f t="shared" si="36"/>
        <v>91.27542339748055</v>
      </c>
      <c r="H325" s="182">
        <f t="shared" si="31"/>
        <v>5.973970090264136</v>
      </c>
      <c r="I325" s="248">
        <v>-1.7</v>
      </c>
      <c r="J325" s="377">
        <v>8</v>
      </c>
      <c r="K325" s="50" t="s">
        <v>363</v>
      </c>
      <c r="L325" s="412" t="s">
        <v>291</v>
      </c>
      <c r="M325" s="354"/>
      <c r="N325" s="284">
        <v>16.7</v>
      </c>
      <c r="O325" s="203" t="s">
        <v>490</v>
      </c>
      <c r="P325" s="284">
        <v>3.5</v>
      </c>
      <c r="Q325" s="319"/>
      <c r="R325" s="50"/>
      <c r="S325" s="203">
        <v>1017.9</v>
      </c>
      <c r="T325" s="249" t="s">
        <v>123</v>
      </c>
      <c r="U325" s="107" t="s">
        <v>253</v>
      </c>
      <c r="V325" s="23"/>
      <c r="X325" s="84">
        <v>9.9</v>
      </c>
      <c r="Y325" s="84">
        <v>4.2</v>
      </c>
      <c r="AH325" s="152">
        <f t="shared" si="32"/>
        <v>10.22213458915475</v>
      </c>
      <c r="AI325" s="152">
        <f t="shared" si="33"/>
        <v>9.809696626511307</v>
      </c>
      <c r="AJ325" s="152">
        <f t="shared" si="34"/>
        <v>9.330296626511307</v>
      </c>
      <c r="AK325" s="152">
        <f t="shared" si="35"/>
        <v>5.973970090264136</v>
      </c>
    </row>
    <row r="326" spans="1:37" ht="12" thickBot="1">
      <c r="A326" s="266">
        <v>41226</v>
      </c>
      <c r="B326" s="247">
        <v>10</v>
      </c>
      <c r="C326" s="56">
        <v>9.6</v>
      </c>
      <c r="D326" s="284">
        <v>13</v>
      </c>
      <c r="E326" s="56">
        <v>7.3</v>
      </c>
      <c r="F326" s="181">
        <f t="shared" si="30"/>
        <v>10.15</v>
      </c>
      <c r="G326" s="181">
        <f t="shared" si="36"/>
        <v>94.74752782998023</v>
      </c>
      <c r="H326" s="182">
        <f t="shared" si="31"/>
        <v>9.197258355415647</v>
      </c>
      <c r="I326" s="248">
        <v>6</v>
      </c>
      <c r="J326" s="377">
        <v>8</v>
      </c>
      <c r="K326" s="50" t="s">
        <v>362</v>
      </c>
      <c r="L326" s="50">
        <v>3</v>
      </c>
      <c r="M326" s="354"/>
      <c r="N326" s="284">
        <v>14.8</v>
      </c>
      <c r="O326" s="203" t="s">
        <v>364</v>
      </c>
      <c r="P326" s="284">
        <v>0</v>
      </c>
      <c r="Q326" s="319"/>
      <c r="R326" s="50"/>
      <c r="S326" s="203">
        <v>1023.9</v>
      </c>
      <c r="T326" s="249" t="s">
        <v>404</v>
      </c>
      <c r="U326" s="107" t="s">
        <v>356</v>
      </c>
      <c r="V326" s="23"/>
      <c r="X326" s="84">
        <v>9.4</v>
      </c>
      <c r="Y326" s="84">
        <v>3.9</v>
      </c>
      <c r="AH326" s="152">
        <f t="shared" si="32"/>
        <v>12.273317807277772</v>
      </c>
      <c r="AI326" s="152">
        <f t="shared" si="33"/>
        <v>11.948265205112428</v>
      </c>
      <c r="AJ326" s="152">
        <f t="shared" si="34"/>
        <v>11.628665205112426</v>
      </c>
      <c r="AK326" s="152">
        <f t="shared" si="35"/>
        <v>9.197258355415647</v>
      </c>
    </row>
    <row r="327" spans="1:37" ht="12" thickBot="1">
      <c r="A327" s="266">
        <v>41227</v>
      </c>
      <c r="B327" s="247">
        <v>10.1</v>
      </c>
      <c r="C327" s="56">
        <v>9.8</v>
      </c>
      <c r="D327" s="284">
        <v>12.3</v>
      </c>
      <c r="E327" s="335">
        <v>9.9</v>
      </c>
      <c r="F327" s="181">
        <f t="shared" si="30"/>
        <v>11.100000000000001</v>
      </c>
      <c r="G327" s="181">
        <f t="shared" si="36"/>
        <v>96.06940925001291</v>
      </c>
      <c r="H327" s="182">
        <f t="shared" si="31"/>
        <v>9.502424400504642</v>
      </c>
      <c r="I327" s="248">
        <v>8.2</v>
      </c>
      <c r="J327" s="377">
        <v>8</v>
      </c>
      <c r="K327" s="50" t="s">
        <v>490</v>
      </c>
      <c r="L327" s="412" t="s">
        <v>307</v>
      </c>
      <c r="M327" s="354"/>
      <c r="N327" s="284">
        <v>8.5</v>
      </c>
      <c r="O327" s="203" t="s">
        <v>490</v>
      </c>
      <c r="P327" s="284">
        <v>0.3</v>
      </c>
      <c r="Q327" s="319"/>
      <c r="R327" s="50"/>
      <c r="S327" s="203">
        <v>1027.1</v>
      </c>
      <c r="T327" s="249" t="s">
        <v>49</v>
      </c>
      <c r="U327" s="107" t="s">
        <v>357</v>
      </c>
      <c r="V327" s="23"/>
      <c r="X327" s="84">
        <v>9.1</v>
      </c>
      <c r="Y327" s="84">
        <v>3.3</v>
      </c>
      <c r="AH327" s="152">
        <f t="shared" si="32"/>
        <v>12.355786973925246</v>
      </c>
      <c r="AI327" s="152">
        <f t="shared" si="33"/>
        <v>12.109831554040031</v>
      </c>
      <c r="AJ327" s="152">
        <f t="shared" si="34"/>
        <v>11.870131554040032</v>
      </c>
      <c r="AK327" s="152">
        <f t="shared" si="35"/>
        <v>9.502424400504642</v>
      </c>
    </row>
    <row r="328" spans="1:37" ht="12" thickBot="1">
      <c r="A328" s="266">
        <v>41228</v>
      </c>
      <c r="B328" s="247">
        <v>6.6</v>
      </c>
      <c r="C328" s="56">
        <v>6.5</v>
      </c>
      <c r="D328" s="284">
        <v>7.9</v>
      </c>
      <c r="E328" s="56">
        <v>5.5</v>
      </c>
      <c r="F328" s="181">
        <f t="shared" si="30"/>
        <v>6.7</v>
      </c>
      <c r="G328" s="181">
        <f t="shared" si="36"/>
        <v>98.49332292584975</v>
      </c>
      <c r="H328" s="182">
        <f t="shared" si="31"/>
        <v>6.379741838831969</v>
      </c>
      <c r="I328" s="248">
        <v>1.5</v>
      </c>
      <c r="J328" s="377">
        <v>8</v>
      </c>
      <c r="K328" s="50" t="s">
        <v>456</v>
      </c>
      <c r="L328" s="50">
        <v>1</v>
      </c>
      <c r="M328" s="354"/>
      <c r="N328" s="284">
        <v>10</v>
      </c>
      <c r="O328" s="203" t="s">
        <v>456</v>
      </c>
      <c r="P328" s="284">
        <v>0</v>
      </c>
      <c r="Q328" s="319"/>
      <c r="R328" s="50"/>
      <c r="S328" s="203">
        <v>1024.5</v>
      </c>
      <c r="T328" s="249" t="s">
        <v>510</v>
      </c>
      <c r="U328" s="107" t="s">
        <v>358</v>
      </c>
      <c r="V328" s="23"/>
      <c r="X328" s="84">
        <v>8.9</v>
      </c>
      <c r="Y328" s="84">
        <v>3.2</v>
      </c>
      <c r="AH328" s="152">
        <f t="shared" si="32"/>
        <v>9.742402704808889</v>
      </c>
      <c r="AI328" s="152">
        <f t="shared" si="33"/>
        <v>9.67551615678414</v>
      </c>
      <c r="AJ328" s="152">
        <f t="shared" si="34"/>
        <v>9.59561615678414</v>
      </c>
      <c r="AK328" s="152">
        <f t="shared" si="35"/>
        <v>6.379741838831969</v>
      </c>
    </row>
    <row r="329" spans="1:37" ht="12" thickBot="1">
      <c r="A329" s="266">
        <v>41229</v>
      </c>
      <c r="B329" s="247">
        <v>4.9</v>
      </c>
      <c r="C329" s="56">
        <v>4.6</v>
      </c>
      <c r="D329" s="284">
        <v>8</v>
      </c>
      <c r="E329" s="56">
        <v>4.1</v>
      </c>
      <c r="F329" s="181">
        <f aca="true" t="shared" si="37" ref="F329:F374">AVERAGE(D329:E329)</f>
        <v>6.05</v>
      </c>
      <c r="G329" s="181">
        <f t="shared" si="36"/>
        <v>95.15624249577174</v>
      </c>
      <c r="H329" s="182">
        <f aca="true" t="shared" si="38" ref="H329:H374">AK329</f>
        <v>4.191025174642252</v>
      </c>
      <c r="I329" s="248">
        <v>3.5</v>
      </c>
      <c r="J329" s="377">
        <v>5</v>
      </c>
      <c r="K329" s="50" t="s">
        <v>362</v>
      </c>
      <c r="L329" s="50">
        <v>1</v>
      </c>
      <c r="M329" s="354"/>
      <c r="N329" s="284">
        <v>9.7</v>
      </c>
      <c r="O329" s="203" t="s">
        <v>362</v>
      </c>
      <c r="P329" s="284">
        <v>9</v>
      </c>
      <c r="Q329" s="319"/>
      <c r="R329" s="50"/>
      <c r="S329" s="203">
        <v>1016.1</v>
      </c>
      <c r="T329" s="249" t="s">
        <v>325</v>
      </c>
      <c r="U329" s="107" t="s">
        <v>359</v>
      </c>
      <c r="V329" s="23"/>
      <c r="X329" s="84">
        <v>8.6</v>
      </c>
      <c r="Y329" s="84">
        <v>3.1</v>
      </c>
      <c r="AH329" s="152">
        <f aca="true" t="shared" si="39" ref="AH329:AH374">6.107*EXP(17.38*(B329/(239+B329)))</f>
        <v>8.659035531865939</v>
      </c>
      <c r="AI329" s="152">
        <f aca="true" t="shared" si="40" ref="AI329:AI374">IF(W329&gt;=0,6.107*EXP(17.38*(C329/(239+C329))),6.107*EXP(22.44*(C329/(272.4+C329))))</f>
        <v>8.479312848497392</v>
      </c>
      <c r="AJ329" s="152">
        <f aca="true" t="shared" si="41" ref="AJ329:AJ374">IF(C329&gt;=0,AI329-(0.000799*1000*(B329-C329)),AI329-(0.00072*1000*(B329-C329)))</f>
        <v>8.23961284849739</v>
      </c>
      <c r="AK329" s="152">
        <f aca="true" t="shared" si="42" ref="AK329:AK374">239*LN(AJ329/6.107)/(17.38-LN(AJ329/6.107))</f>
        <v>4.191025174642252</v>
      </c>
    </row>
    <row r="330" spans="1:37" ht="12" thickBot="1">
      <c r="A330" s="266">
        <v>41230</v>
      </c>
      <c r="B330" s="247">
        <v>7</v>
      </c>
      <c r="C330" s="56">
        <v>7</v>
      </c>
      <c r="D330" s="284">
        <v>8.2</v>
      </c>
      <c r="E330" s="56">
        <v>4.9</v>
      </c>
      <c r="F330" s="181">
        <f t="shared" si="37"/>
        <v>6.55</v>
      </c>
      <c r="G330" s="181">
        <f t="shared" si="36"/>
        <v>100</v>
      </c>
      <c r="H330" s="182">
        <f t="shared" si="38"/>
        <v>7</v>
      </c>
      <c r="I330" s="248">
        <v>3.5</v>
      </c>
      <c r="J330" s="377">
        <v>8</v>
      </c>
      <c r="K330" s="50" t="s">
        <v>45</v>
      </c>
      <c r="L330" s="50">
        <v>2</v>
      </c>
      <c r="M330" s="354"/>
      <c r="N330" s="284">
        <v>13.1</v>
      </c>
      <c r="O330" s="203" t="s">
        <v>45</v>
      </c>
      <c r="P330" s="284">
        <v>0</v>
      </c>
      <c r="Q330" s="319"/>
      <c r="R330" s="50"/>
      <c r="S330" s="203">
        <v>1006.8</v>
      </c>
      <c r="T330" s="249" t="s">
        <v>382</v>
      </c>
      <c r="U330" s="107" t="s">
        <v>485</v>
      </c>
      <c r="V330" s="23"/>
      <c r="X330" s="84">
        <v>8.4</v>
      </c>
      <c r="Y330" s="84">
        <v>2.9</v>
      </c>
      <c r="AH330" s="152">
        <f t="shared" si="39"/>
        <v>10.014043920115377</v>
      </c>
      <c r="AI330" s="152">
        <f t="shared" si="40"/>
        <v>10.014043920115377</v>
      </c>
      <c r="AJ330" s="152">
        <f t="shared" si="41"/>
        <v>10.014043920115377</v>
      </c>
      <c r="AK330" s="152">
        <f t="shared" si="42"/>
        <v>7</v>
      </c>
    </row>
    <row r="331" spans="1:37" ht="12" thickBot="1">
      <c r="A331" s="266">
        <v>41231</v>
      </c>
      <c r="B331" s="247">
        <v>-0.4</v>
      </c>
      <c r="C331" s="56">
        <v>-0.5</v>
      </c>
      <c r="D331" s="284">
        <v>7.4</v>
      </c>
      <c r="E331" s="56">
        <v>-1.6</v>
      </c>
      <c r="F331" s="181">
        <f t="shared" si="37"/>
        <v>2.9000000000000004</v>
      </c>
      <c r="G331" s="181">
        <f t="shared" si="36"/>
        <v>98.05888313538797</v>
      </c>
      <c r="H331" s="182">
        <f t="shared" si="38"/>
        <v>-0.66835255824549</v>
      </c>
      <c r="I331" s="248">
        <v>-6.1</v>
      </c>
      <c r="J331" s="377">
        <v>0</v>
      </c>
      <c r="K331" s="50" t="s">
        <v>136</v>
      </c>
      <c r="L331" s="50">
        <v>0</v>
      </c>
      <c r="M331" s="354"/>
      <c r="N331" s="284">
        <v>11</v>
      </c>
      <c r="O331" s="203" t="s">
        <v>420</v>
      </c>
      <c r="P331" s="284">
        <v>0</v>
      </c>
      <c r="Q331" s="319"/>
      <c r="R331" s="50"/>
      <c r="S331" s="203">
        <v>1014.6</v>
      </c>
      <c r="T331" s="249" t="s">
        <v>509</v>
      </c>
      <c r="U331" s="107" t="s">
        <v>486</v>
      </c>
      <c r="V331" s="23"/>
      <c r="X331" s="84">
        <v>8.5</v>
      </c>
      <c r="Y331" s="84">
        <v>2.9</v>
      </c>
      <c r="AH331" s="152">
        <f t="shared" si="39"/>
        <v>5.931629852504364</v>
      </c>
      <c r="AI331" s="152">
        <f t="shared" si="40"/>
        <v>5.888489985091041</v>
      </c>
      <c r="AJ331" s="152">
        <f t="shared" si="41"/>
        <v>5.8164899850910405</v>
      </c>
      <c r="AK331" s="152">
        <f t="shared" si="42"/>
        <v>-0.66835255824549</v>
      </c>
    </row>
    <row r="332" spans="1:37" ht="12" thickBot="1">
      <c r="A332" s="266">
        <v>41232</v>
      </c>
      <c r="B332" s="247">
        <v>6.2</v>
      </c>
      <c r="C332" s="56">
        <v>5.4</v>
      </c>
      <c r="D332" s="284">
        <v>12</v>
      </c>
      <c r="E332" s="56">
        <v>-0.4</v>
      </c>
      <c r="F332" s="181">
        <f t="shared" si="37"/>
        <v>5.8</v>
      </c>
      <c r="G332" s="181">
        <f t="shared" si="36"/>
        <v>87.86120666476572</v>
      </c>
      <c r="H332" s="182">
        <f t="shared" si="38"/>
        <v>4.341073851238808</v>
      </c>
      <c r="I332" s="248">
        <v>-0.1</v>
      </c>
      <c r="J332" s="377">
        <v>8</v>
      </c>
      <c r="K332" s="50" t="s">
        <v>363</v>
      </c>
      <c r="L332" s="412" t="s">
        <v>396</v>
      </c>
      <c r="M332" s="354"/>
      <c r="N332" s="284">
        <v>21.7</v>
      </c>
      <c r="O332" s="203" t="s">
        <v>490</v>
      </c>
      <c r="P332" s="284">
        <v>0.7</v>
      </c>
      <c r="Q332" s="319"/>
      <c r="R332" s="50"/>
      <c r="S332" s="203">
        <v>1007.4</v>
      </c>
      <c r="T332" s="249" t="s">
        <v>508</v>
      </c>
      <c r="U332" s="107" t="s">
        <v>253</v>
      </c>
      <c r="V332" s="23"/>
      <c r="X332" s="84">
        <v>8.6</v>
      </c>
      <c r="Y332" s="84">
        <v>3.1</v>
      </c>
      <c r="AH332" s="152">
        <f t="shared" si="39"/>
        <v>9.477279648605764</v>
      </c>
      <c r="AI332" s="152">
        <f t="shared" si="40"/>
        <v>8.966052258259293</v>
      </c>
      <c r="AJ332" s="152">
        <f t="shared" si="41"/>
        <v>8.326852258259292</v>
      </c>
      <c r="AK332" s="152">
        <f t="shared" si="42"/>
        <v>4.341073851238808</v>
      </c>
    </row>
    <row r="333" spans="1:37" ht="12" thickBot="1">
      <c r="A333" s="266">
        <v>41233</v>
      </c>
      <c r="B333" s="247">
        <v>12</v>
      </c>
      <c r="C333" s="56">
        <v>11.5</v>
      </c>
      <c r="D333" s="284">
        <v>13.5</v>
      </c>
      <c r="E333" s="56">
        <v>6.2</v>
      </c>
      <c r="F333" s="181">
        <f t="shared" si="37"/>
        <v>9.85</v>
      </c>
      <c r="G333" s="181">
        <f t="shared" si="36"/>
        <v>93.90087049139892</v>
      </c>
      <c r="H333" s="182">
        <f t="shared" si="38"/>
        <v>11.049148243180491</v>
      </c>
      <c r="I333" s="248">
        <v>6.2</v>
      </c>
      <c r="J333" s="377">
        <v>8</v>
      </c>
      <c r="K333" s="50" t="s">
        <v>362</v>
      </c>
      <c r="L333" s="412" t="s">
        <v>396</v>
      </c>
      <c r="M333" s="354"/>
      <c r="N333" s="284">
        <v>22.4</v>
      </c>
      <c r="O333" s="203" t="s">
        <v>420</v>
      </c>
      <c r="P333" s="284">
        <v>19.9</v>
      </c>
      <c r="Q333" s="319"/>
      <c r="R333" s="50"/>
      <c r="S333" s="203">
        <v>1003.4</v>
      </c>
      <c r="T333" s="249" t="s">
        <v>5</v>
      </c>
      <c r="U333" s="107" t="s">
        <v>356</v>
      </c>
      <c r="V333" s="23"/>
      <c r="X333" s="84">
        <v>8.5</v>
      </c>
      <c r="Y333" s="84">
        <v>3.2</v>
      </c>
      <c r="AH333" s="152">
        <f t="shared" si="39"/>
        <v>14.01813696808305</v>
      </c>
      <c r="AI333" s="152">
        <f t="shared" si="40"/>
        <v>13.56265263970658</v>
      </c>
      <c r="AJ333" s="152">
        <f t="shared" si="41"/>
        <v>13.16315263970658</v>
      </c>
      <c r="AK333" s="152">
        <f t="shared" si="42"/>
        <v>11.049148243180491</v>
      </c>
    </row>
    <row r="334" spans="1:37" ht="12" thickBot="1">
      <c r="A334" s="266">
        <v>41234</v>
      </c>
      <c r="B334" s="247">
        <v>6.8</v>
      </c>
      <c r="C334" s="56">
        <v>6.6</v>
      </c>
      <c r="D334" s="284">
        <v>10</v>
      </c>
      <c r="E334" s="56">
        <v>6.8</v>
      </c>
      <c r="F334" s="181">
        <f t="shared" si="37"/>
        <v>8.4</v>
      </c>
      <c r="G334" s="181">
        <f t="shared" si="36"/>
        <v>97.01543584517442</v>
      </c>
      <c r="H334" s="182">
        <f t="shared" si="38"/>
        <v>6.360071618372471</v>
      </c>
      <c r="I334" s="248">
        <v>4.7</v>
      </c>
      <c r="J334" s="377">
        <v>8</v>
      </c>
      <c r="K334" s="50" t="s">
        <v>455</v>
      </c>
      <c r="L334" s="50">
        <v>3</v>
      </c>
      <c r="M334" s="354"/>
      <c r="N334" s="284">
        <v>12.8</v>
      </c>
      <c r="O334" s="203" t="s">
        <v>364</v>
      </c>
      <c r="P334" s="284">
        <v>12.1</v>
      </c>
      <c r="Q334" s="319"/>
      <c r="R334" s="50"/>
      <c r="S334" s="203">
        <v>1004.3</v>
      </c>
      <c r="T334" s="249" t="s">
        <v>439</v>
      </c>
      <c r="U334" s="107" t="s">
        <v>357</v>
      </c>
      <c r="V334" s="23"/>
      <c r="X334" s="84">
        <v>8.3</v>
      </c>
      <c r="Y334" s="84">
        <v>3</v>
      </c>
      <c r="AH334" s="152">
        <f t="shared" si="39"/>
        <v>9.877400046010854</v>
      </c>
      <c r="AI334" s="152">
        <f t="shared" si="40"/>
        <v>9.742402704808889</v>
      </c>
      <c r="AJ334" s="152">
        <f t="shared" si="41"/>
        <v>9.582602704808888</v>
      </c>
      <c r="AK334" s="152">
        <f t="shared" si="42"/>
        <v>6.360071618372471</v>
      </c>
    </row>
    <row r="335" spans="1:37" ht="12" thickBot="1">
      <c r="A335" s="266">
        <v>41235</v>
      </c>
      <c r="B335" s="247">
        <v>10</v>
      </c>
      <c r="C335" s="56">
        <v>9.5</v>
      </c>
      <c r="D335" s="284">
        <v>12.5</v>
      </c>
      <c r="E335" s="56">
        <v>3.2</v>
      </c>
      <c r="F335" s="181">
        <f t="shared" si="37"/>
        <v>7.85</v>
      </c>
      <c r="G335" s="181">
        <f t="shared" si="36"/>
        <v>93.44413740647649</v>
      </c>
      <c r="H335" s="182">
        <f t="shared" si="38"/>
        <v>8.992001315917038</v>
      </c>
      <c r="I335" s="248">
        <v>-1.5</v>
      </c>
      <c r="J335" s="377">
        <v>6</v>
      </c>
      <c r="K335" s="50" t="s">
        <v>363</v>
      </c>
      <c r="L335" s="50">
        <v>5</v>
      </c>
      <c r="M335" s="354"/>
      <c r="N335" s="284">
        <v>35.5</v>
      </c>
      <c r="O335" s="203" t="s">
        <v>490</v>
      </c>
      <c r="P335" s="284">
        <v>13.5</v>
      </c>
      <c r="Q335" s="319"/>
      <c r="R335" s="50"/>
      <c r="S335" s="203">
        <v>1007.7</v>
      </c>
      <c r="T335" s="249" t="s">
        <v>42</v>
      </c>
      <c r="U335" s="107" t="s">
        <v>358</v>
      </c>
      <c r="V335" s="23"/>
      <c r="X335" s="84">
        <v>8.5</v>
      </c>
      <c r="Y335" s="84">
        <v>3</v>
      </c>
      <c r="AH335" s="152">
        <f t="shared" si="39"/>
        <v>12.273317807277772</v>
      </c>
      <c r="AI335" s="152">
        <f t="shared" si="40"/>
        <v>11.868195956166188</v>
      </c>
      <c r="AJ335" s="152">
        <f t="shared" si="41"/>
        <v>11.468695956166188</v>
      </c>
      <c r="AK335" s="152">
        <f t="shared" si="42"/>
        <v>8.992001315917038</v>
      </c>
    </row>
    <row r="336" spans="1:37" ht="12" thickBot="1">
      <c r="A336" s="266">
        <v>41236</v>
      </c>
      <c r="B336" s="247">
        <v>3.4</v>
      </c>
      <c r="C336" s="56">
        <v>3</v>
      </c>
      <c r="D336" s="284">
        <v>10</v>
      </c>
      <c r="E336" s="56">
        <v>2.3</v>
      </c>
      <c r="F336" s="181">
        <f t="shared" si="37"/>
        <v>6.15</v>
      </c>
      <c r="G336" s="181">
        <f t="shared" si="36"/>
        <v>93.10614109876198</v>
      </c>
      <c r="H336" s="182">
        <f t="shared" si="38"/>
        <v>2.393782365064262</v>
      </c>
      <c r="I336" s="248">
        <v>-1.6</v>
      </c>
      <c r="J336" s="377">
        <v>0</v>
      </c>
      <c r="K336" s="50" t="s">
        <v>363</v>
      </c>
      <c r="L336" s="50">
        <v>2</v>
      </c>
      <c r="M336" s="354"/>
      <c r="N336" s="284">
        <v>12.3</v>
      </c>
      <c r="O336" s="203" t="s">
        <v>363</v>
      </c>
      <c r="P336" s="284">
        <v>0</v>
      </c>
      <c r="Q336" s="319"/>
      <c r="R336" s="50"/>
      <c r="S336" s="203">
        <v>1010.2</v>
      </c>
      <c r="T336" s="249" t="s">
        <v>506</v>
      </c>
      <c r="U336" s="107" t="s">
        <v>359</v>
      </c>
      <c r="V336" s="23"/>
      <c r="X336" s="84">
        <v>8.7</v>
      </c>
      <c r="Y336" s="84">
        <v>3.1</v>
      </c>
      <c r="AH336" s="152">
        <f t="shared" si="39"/>
        <v>7.792911450727639</v>
      </c>
      <c r="AI336" s="152">
        <f t="shared" si="40"/>
        <v>7.575279131016056</v>
      </c>
      <c r="AJ336" s="152">
        <f t="shared" si="41"/>
        <v>7.2556791310160555</v>
      </c>
      <c r="AK336" s="152">
        <f t="shared" si="42"/>
        <v>2.393782365064262</v>
      </c>
    </row>
    <row r="337" spans="1:37" ht="12" thickBot="1">
      <c r="A337" s="266">
        <v>41237</v>
      </c>
      <c r="B337" s="247">
        <v>-0.4</v>
      </c>
      <c r="C337" s="56">
        <v>-0.4</v>
      </c>
      <c r="D337" s="284">
        <v>7.9</v>
      </c>
      <c r="E337" s="56">
        <v>-1.1</v>
      </c>
      <c r="F337" s="181">
        <f t="shared" si="37"/>
        <v>3.4000000000000004</v>
      </c>
      <c r="G337" s="181">
        <f t="shared" si="36"/>
        <v>100</v>
      </c>
      <c r="H337" s="182">
        <f t="shared" si="38"/>
        <v>-0.4000000000000004</v>
      </c>
      <c r="I337" s="248">
        <v>-4.4</v>
      </c>
      <c r="J337" s="414">
        <v>8</v>
      </c>
      <c r="K337" s="50" t="s">
        <v>95</v>
      </c>
      <c r="L337" s="50">
        <v>1</v>
      </c>
      <c r="M337" s="354"/>
      <c r="N337" s="284">
        <v>23.8</v>
      </c>
      <c r="O337" s="203" t="s">
        <v>95</v>
      </c>
      <c r="P337" s="284">
        <v>30.7</v>
      </c>
      <c r="Q337" s="319"/>
      <c r="R337" s="50"/>
      <c r="S337" s="203">
        <v>1015.4</v>
      </c>
      <c r="T337" s="249" t="s">
        <v>87</v>
      </c>
      <c r="U337" s="107" t="s">
        <v>485</v>
      </c>
      <c r="V337" s="23"/>
      <c r="X337" s="84">
        <v>8.7</v>
      </c>
      <c r="Y337" s="84">
        <v>3.1</v>
      </c>
      <c r="AH337" s="152">
        <f t="shared" si="39"/>
        <v>5.931629852504364</v>
      </c>
      <c r="AI337" s="152">
        <f t="shared" si="40"/>
        <v>5.931629852504364</v>
      </c>
      <c r="AJ337" s="152">
        <f t="shared" si="41"/>
        <v>5.931629852504364</v>
      </c>
      <c r="AK337" s="152">
        <f t="shared" si="42"/>
        <v>-0.4000000000000004</v>
      </c>
    </row>
    <row r="338" spans="1:37" ht="12" thickBot="1">
      <c r="A338" s="266">
        <v>41238</v>
      </c>
      <c r="B338" s="247">
        <v>6.5</v>
      </c>
      <c r="C338" s="56">
        <v>5.7</v>
      </c>
      <c r="D338" s="284">
        <v>9</v>
      </c>
      <c r="E338" s="56">
        <v>-0.4</v>
      </c>
      <c r="F338" s="181">
        <f t="shared" si="37"/>
        <v>4.3</v>
      </c>
      <c r="G338" s="181">
        <f t="shared" si="36"/>
        <v>88.01222750108377</v>
      </c>
      <c r="H338" s="182">
        <f t="shared" si="38"/>
        <v>4.661083724805205</v>
      </c>
      <c r="I338" s="248">
        <v>5.9</v>
      </c>
      <c r="J338" s="377">
        <v>5</v>
      </c>
      <c r="K338" s="50" t="s">
        <v>46</v>
      </c>
      <c r="L338" s="50">
        <v>6</v>
      </c>
      <c r="M338" s="354"/>
      <c r="N338" s="284">
        <v>35.5</v>
      </c>
      <c r="O338" s="203" t="s">
        <v>364</v>
      </c>
      <c r="P338" s="284">
        <v>1.5</v>
      </c>
      <c r="Q338" s="319"/>
      <c r="R338" s="50"/>
      <c r="S338" s="203">
        <v>1001.7</v>
      </c>
      <c r="T338" s="249" t="s">
        <v>330</v>
      </c>
      <c r="U338" s="107" t="s">
        <v>486</v>
      </c>
      <c r="V338" s="23"/>
      <c r="X338" s="84">
        <v>8.5</v>
      </c>
      <c r="Y338" s="84">
        <v>3.1</v>
      </c>
      <c r="AH338" s="152">
        <f t="shared" si="39"/>
        <v>9.67551615678414</v>
      </c>
      <c r="AI338" s="152">
        <f t="shared" si="40"/>
        <v>9.154837291812974</v>
      </c>
      <c r="AJ338" s="152">
        <f t="shared" si="41"/>
        <v>8.515637291812974</v>
      </c>
      <c r="AK338" s="152">
        <f t="shared" si="42"/>
        <v>4.661083724805205</v>
      </c>
    </row>
    <row r="339" spans="1:37" ht="12" thickBot="1">
      <c r="A339" s="266">
        <v>41239</v>
      </c>
      <c r="B339" s="247">
        <v>4.7</v>
      </c>
      <c r="C339" s="56">
        <v>4.6</v>
      </c>
      <c r="D339" s="284">
        <v>8.3</v>
      </c>
      <c r="E339" s="56">
        <v>4.1</v>
      </c>
      <c r="F339" s="181">
        <f t="shared" si="37"/>
        <v>6.2</v>
      </c>
      <c r="G339" s="181">
        <f t="shared" si="36"/>
        <v>98.36701434556049</v>
      </c>
      <c r="H339" s="182">
        <f t="shared" si="38"/>
        <v>4.464821944877728</v>
      </c>
      <c r="I339" s="248">
        <v>-0.9</v>
      </c>
      <c r="J339" s="377">
        <v>6</v>
      </c>
      <c r="K339" s="50" t="s">
        <v>136</v>
      </c>
      <c r="L339" s="50">
        <v>0</v>
      </c>
      <c r="M339" s="354"/>
      <c r="N339" s="284">
        <v>21.4</v>
      </c>
      <c r="O339" s="203" t="s">
        <v>420</v>
      </c>
      <c r="P339" s="284">
        <v>7.7</v>
      </c>
      <c r="Q339" s="319"/>
      <c r="R339" s="50"/>
      <c r="S339" s="203">
        <v>998.2</v>
      </c>
      <c r="T339" s="249" t="s">
        <v>323</v>
      </c>
      <c r="U339" s="107" t="s">
        <v>253</v>
      </c>
      <c r="V339" s="23"/>
      <c r="X339" s="84">
        <v>8.2</v>
      </c>
      <c r="Y339" s="84">
        <v>2.9</v>
      </c>
      <c r="AH339" s="152">
        <f t="shared" si="39"/>
        <v>8.538851061383744</v>
      </c>
      <c r="AI339" s="152">
        <f t="shared" si="40"/>
        <v>8.479312848497392</v>
      </c>
      <c r="AJ339" s="152">
        <f t="shared" si="41"/>
        <v>8.399412848497391</v>
      </c>
      <c r="AK339" s="152">
        <f t="shared" si="42"/>
        <v>4.464821944877728</v>
      </c>
    </row>
    <row r="340" spans="1:37" ht="12" thickBot="1">
      <c r="A340" s="266">
        <v>41240</v>
      </c>
      <c r="B340" s="247">
        <v>6.6</v>
      </c>
      <c r="C340" s="56">
        <v>6.1</v>
      </c>
      <c r="D340" s="284">
        <v>7.3</v>
      </c>
      <c r="E340" s="56">
        <v>4.7</v>
      </c>
      <c r="F340" s="181">
        <f t="shared" si="37"/>
        <v>6</v>
      </c>
      <c r="G340" s="181">
        <f t="shared" si="36"/>
        <v>92.50799630241166</v>
      </c>
      <c r="H340" s="182">
        <f t="shared" si="38"/>
        <v>5.474326201855406</v>
      </c>
      <c r="I340" s="248">
        <v>4.1</v>
      </c>
      <c r="J340" s="377">
        <v>8</v>
      </c>
      <c r="K340" s="50" t="s">
        <v>455</v>
      </c>
      <c r="L340" s="50">
        <v>5</v>
      </c>
      <c r="M340" s="354"/>
      <c r="N340" s="284">
        <v>25.9</v>
      </c>
      <c r="O340" s="203" t="s">
        <v>339</v>
      </c>
      <c r="P340" s="284">
        <v>0.4</v>
      </c>
      <c r="Q340" s="319"/>
      <c r="R340" s="50"/>
      <c r="S340" s="203">
        <v>1007.2</v>
      </c>
      <c r="T340" s="249" t="s">
        <v>33</v>
      </c>
      <c r="U340" s="107" t="s">
        <v>356</v>
      </c>
      <c r="V340" s="23"/>
      <c r="X340" s="84">
        <v>8.2</v>
      </c>
      <c r="Y340" s="84">
        <v>2.6</v>
      </c>
      <c r="AH340" s="152">
        <f t="shared" si="39"/>
        <v>9.742402704808889</v>
      </c>
      <c r="AI340" s="152">
        <f t="shared" si="40"/>
        <v>9.41200153393066</v>
      </c>
      <c r="AJ340" s="152">
        <f t="shared" si="41"/>
        <v>9.01250153393066</v>
      </c>
      <c r="AK340" s="152">
        <f t="shared" si="42"/>
        <v>5.474326201855406</v>
      </c>
    </row>
    <row r="341" spans="1:37" ht="15.75" thickBot="1">
      <c r="A341" s="266">
        <v>41241</v>
      </c>
      <c r="B341" s="247">
        <v>4</v>
      </c>
      <c r="C341" s="56">
        <v>3.4</v>
      </c>
      <c r="D341" s="284">
        <v>6.6</v>
      </c>
      <c r="E341" s="56">
        <v>3.6</v>
      </c>
      <c r="F341" s="181">
        <f t="shared" si="37"/>
        <v>5.1</v>
      </c>
      <c r="G341" s="181">
        <f t="shared" si="36"/>
        <v>89.9602150692209</v>
      </c>
      <c r="H341" s="182">
        <f t="shared" si="38"/>
        <v>2.5052047285176076</v>
      </c>
      <c r="I341" s="248">
        <v>1.9</v>
      </c>
      <c r="J341" s="377">
        <v>6</v>
      </c>
      <c r="K341" s="50" t="s">
        <v>46</v>
      </c>
      <c r="L341" s="412" t="s">
        <v>428</v>
      </c>
      <c r="M341" s="354"/>
      <c r="N341" s="284">
        <v>10.4</v>
      </c>
      <c r="O341" s="203" t="s">
        <v>335</v>
      </c>
      <c r="P341" s="284">
        <v>0</v>
      </c>
      <c r="Q341" s="319"/>
      <c r="R341" s="50"/>
      <c r="S341" s="203">
        <v>1016.7</v>
      </c>
      <c r="T341" s="385" t="s">
        <v>23</v>
      </c>
      <c r="U341" s="107" t="s">
        <v>357</v>
      </c>
      <c r="V341" s="23"/>
      <c r="X341" s="84">
        <v>8.1</v>
      </c>
      <c r="Y341" s="84">
        <v>2.7</v>
      </c>
      <c r="AH341" s="152">
        <f t="shared" si="39"/>
        <v>8.129717614725772</v>
      </c>
      <c r="AI341" s="152">
        <f t="shared" si="40"/>
        <v>7.792911450727639</v>
      </c>
      <c r="AJ341" s="152">
        <f t="shared" si="41"/>
        <v>7.313511450727639</v>
      </c>
      <c r="AK341" s="152">
        <f t="shared" si="42"/>
        <v>2.5052047285176076</v>
      </c>
    </row>
    <row r="342" spans="1:37" ht="12" thickBot="1">
      <c r="A342" s="266">
        <v>41242</v>
      </c>
      <c r="B342" s="247">
        <v>-0.4</v>
      </c>
      <c r="C342" s="56">
        <v>-1.1</v>
      </c>
      <c r="D342" s="284">
        <v>5</v>
      </c>
      <c r="E342" s="56">
        <v>-1.6</v>
      </c>
      <c r="F342" s="181">
        <f t="shared" si="37"/>
        <v>1.7</v>
      </c>
      <c r="G342" s="181">
        <f t="shared" si="36"/>
        <v>86.50967942156534</v>
      </c>
      <c r="H342" s="182">
        <f t="shared" si="38"/>
        <v>-2.369713551417021</v>
      </c>
      <c r="I342" s="248">
        <v>-5.1</v>
      </c>
      <c r="J342" s="377">
        <v>2</v>
      </c>
      <c r="K342" s="50" t="s">
        <v>335</v>
      </c>
      <c r="L342" s="412" t="s">
        <v>307</v>
      </c>
      <c r="M342" s="354"/>
      <c r="N342" s="284">
        <v>9</v>
      </c>
      <c r="O342" s="203" t="s">
        <v>45</v>
      </c>
      <c r="P342" s="284">
        <v>0</v>
      </c>
      <c r="Q342" s="319"/>
      <c r="R342" s="50"/>
      <c r="S342" s="203">
        <v>1015.1</v>
      </c>
      <c r="T342" s="249" t="s">
        <v>413</v>
      </c>
      <c r="U342" s="107" t="s">
        <v>358</v>
      </c>
      <c r="V342" s="23"/>
      <c r="X342" s="84">
        <v>8</v>
      </c>
      <c r="Y342" s="84">
        <v>2.7</v>
      </c>
      <c r="AH342" s="152">
        <f t="shared" si="39"/>
        <v>5.931629852504364</v>
      </c>
      <c r="AI342" s="152">
        <f t="shared" si="40"/>
        <v>5.635433969875395</v>
      </c>
      <c r="AJ342" s="152">
        <f t="shared" si="41"/>
        <v>5.131433969875395</v>
      </c>
      <c r="AK342" s="152">
        <f t="shared" si="42"/>
        <v>-2.369713551417021</v>
      </c>
    </row>
    <row r="343" spans="1:37" ht="12" thickBot="1">
      <c r="A343" s="266">
        <v>41243</v>
      </c>
      <c r="B343" s="250">
        <v>-2.8</v>
      </c>
      <c r="C343" s="133">
        <v>-3.3</v>
      </c>
      <c r="D343" s="285">
        <v>2</v>
      </c>
      <c r="E343" s="133">
        <v>-3.5</v>
      </c>
      <c r="F343" s="251">
        <f t="shared" si="37"/>
        <v>-0.75</v>
      </c>
      <c r="G343" s="251">
        <f t="shared" si="36"/>
        <v>89.09457881491831</v>
      </c>
      <c r="H343" s="252">
        <f t="shared" si="38"/>
        <v>-4.340796775810984</v>
      </c>
      <c r="I343" s="253">
        <v>-7</v>
      </c>
      <c r="J343" s="378">
        <v>6</v>
      </c>
      <c r="K343" s="116" t="s">
        <v>136</v>
      </c>
      <c r="L343" s="116">
        <v>0</v>
      </c>
      <c r="M343" s="355"/>
      <c r="N343" s="285">
        <v>6.7</v>
      </c>
      <c r="O343" s="206" t="s">
        <v>364</v>
      </c>
      <c r="P343" s="285">
        <v>0.3</v>
      </c>
      <c r="Q343" s="320"/>
      <c r="R343" s="116"/>
      <c r="S343" s="206">
        <v>1011.3</v>
      </c>
      <c r="T343" s="254" t="s">
        <v>311</v>
      </c>
      <c r="U343" s="107" t="s">
        <v>359</v>
      </c>
      <c r="V343" s="113"/>
      <c r="X343" s="84">
        <v>7.9</v>
      </c>
      <c r="Y343" s="84">
        <v>2.5</v>
      </c>
      <c r="AH343" s="152">
        <f t="shared" si="39"/>
        <v>4.969935514522895</v>
      </c>
      <c r="AI343" s="152">
        <f t="shared" si="40"/>
        <v>4.787943114037216</v>
      </c>
      <c r="AJ343" s="152">
        <f t="shared" si="41"/>
        <v>4.427943114037216</v>
      </c>
      <c r="AK343" s="152">
        <f t="shared" si="42"/>
        <v>-4.340796775810984</v>
      </c>
    </row>
    <row r="344" spans="1:37" s="171" customFormat="1" ht="12" thickBot="1">
      <c r="A344" s="266">
        <v>41244</v>
      </c>
      <c r="B344" s="255">
        <v>2</v>
      </c>
      <c r="C344" s="140">
        <v>1.6</v>
      </c>
      <c r="D344" s="286">
        <v>4.6</v>
      </c>
      <c r="E344" s="140">
        <v>-3.9</v>
      </c>
      <c r="F344" s="167">
        <f t="shared" si="37"/>
        <v>0.34999999999999987</v>
      </c>
      <c r="G344" s="167">
        <f t="shared" si="36"/>
        <v>92.64476970452836</v>
      </c>
      <c r="H344" s="168">
        <f t="shared" si="38"/>
        <v>0.9364795082230005</v>
      </c>
      <c r="I344" s="256">
        <v>-8</v>
      </c>
      <c r="J344" s="371">
        <v>8</v>
      </c>
      <c r="K344" s="106" t="s">
        <v>293</v>
      </c>
      <c r="L344" s="106">
        <v>3</v>
      </c>
      <c r="M344" s="356"/>
      <c r="N344" s="286">
        <v>14.8</v>
      </c>
      <c r="O344" s="170" t="s">
        <v>293</v>
      </c>
      <c r="P344" s="286">
        <v>0</v>
      </c>
      <c r="Q344" s="211"/>
      <c r="R344" s="106"/>
      <c r="S344" s="170">
        <v>1012.9</v>
      </c>
      <c r="T344" s="257" t="s">
        <v>189</v>
      </c>
      <c r="U344" s="107" t="s">
        <v>485</v>
      </c>
      <c r="V344" s="108"/>
      <c r="X344" s="109">
        <v>8</v>
      </c>
      <c r="Y344" s="118">
        <v>3</v>
      </c>
      <c r="AH344" s="171">
        <f t="shared" si="39"/>
        <v>7.054516284028025</v>
      </c>
      <c r="AI344" s="171">
        <f t="shared" si="40"/>
        <v>6.855240365106215</v>
      </c>
      <c r="AJ344" s="171">
        <f t="shared" si="41"/>
        <v>6.5356403651062145</v>
      </c>
      <c r="AK344" s="171">
        <f t="shared" si="42"/>
        <v>0.9364795082230005</v>
      </c>
    </row>
    <row r="345" spans="1:37" ht="12" thickBot="1">
      <c r="A345" s="266">
        <v>41245</v>
      </c>
      <c r="B345" s="258">
        <v>-4</v>
      </c>
      <c r="C345" s="22">
        <v>-5</v>
      </c>
      <c r="D345" s="287">
        <v>4.2</v>
      </c>
      <c r="E345" s="22">
        <v>-4.8</v>
      </c>
      <c r="F345" s="174">
        <f t="shared" si="37"/>
        <v>-0.2999999999999998</v>
      </c>
      <c r="G345" s="174">
        <f t="shared" si="36"/>
        <v>76.87620560089961</v>
      </c>
      <c r="H345" s="175">
        <f t="shared" si="38"/>
        <v>-7.444981013345392</v>
      </c>
      <c r="I345" s="259">
        <v>-8.5</v>
      </c>
      <c r="J345" s="379">
        <v>3</v>
      </c>
      <c r="K345" s="117" t="s">
        <v>335</v>
      </c>
      <c r="L345" s="117">
        <v>2</v>
      </c>
      <c r="M345" s="357"/>
      <c r="N345" s="287">
        <v>8.1</v>
      </c>
      <c r="O345" s="200" t="s">
        <v>420</v>
      </c>
      <c r="P345" s="287">
        <v>5.3</v>
      </c>
      <c r="Q345" s="318"/>
      <c r="R345" s="117"/>
      <c r="S345" s="200">
        <v>1016.9</v>
      </c>
      <c r="T345" s="260" t="s">
        <v>417</v>
      </c>
      <c r="U345" s="107" t="s">
        <v>486</v>
      </c>
      <c r="V345" s="103"/>
      <c r="X345" s="86">
        <v>7.9</v>
      </c>
      <c r="Y345" s="87">
        <v>2.5</v>
      </c>
      <c r="AH345" s="152">
        <f t="shared" si="39"/>
        <v>4.543083047842542</v>
      </c>
      <c r="AI345" s="152">
        <f t="shared" si="40"/>
        <v>4.212549864479049</v>
      </c>
      <c r="AJ345" s="152">
        <f t="shared" si="41"/>
        <v>3.492549864479049</v>
      </c>
      <c r="AK345" s="152">
        <f t="shared" si="42"/>
        <v>-7.444981013345392</v>
      </c>
    </row>
    <row r="346" spans="1:37" ht="12" thickBot="1">
      <c r="A346" s="266">
        <v>41246</v>
      </c>
      <c r="B346" s="247">
        <v>4.1</v>
      </c>
      <c r="C346" s="56">
        <v>4</v>
      </c>
      <c r="D346" s="284">
        <v>7.6</v>
      </c>
      <c r="E346" s="56">
        <v>-4</v>
      </c>
      <c r="F346" s="181">
        <f t="shared" si="37"/>
        <v>1.7999999999999998</v>
      </c>
      <c r="G346" s="181">
        <f t="shared" si="36"/>
        <v>98.32337530110543</v>
      </c>
      <c r="H346" s="182">
        <f t="shared" si="38"/>
        <v>3.8596771885727836</v>
      </c>
      <c r="I346" s="248">
        <v>-3</v>
      </c>
      <c r="J346" s="90">
        <v>6</v>
      </c>
      <c r="K346" s="50" t="s">
        <v>45</v>
      </c>
      <c r="L346" s="50">
        <v>2</v>
      </c>
      <c r="M346" s="354"/>
      <c r="N346" s="284">
        <v>22.1</v>
      </c>
      <c r="O346" s="203" t="s">
        <v>293</v>
      </c>
      <c r="P346" s="284">
        <v>2.1</v>
      </c>
      <c r="Q346" s="319"/>
      <c r="R346" s="50"/>
      <c r="S346" s="203">
        <v>1005.4</v>
      </c>
      <c r="T346" s="249" t="s">
        <v>143</v>
      </c>
      <c r="U346" s="107" t="s">
        <v>253</v>
      </c>
      <c r="V346" s="23"/>
      <c r="X346" s="86">
        <v>8</v>
      </c>
      <c r="Y346" s="87">
        <v>2.8</v>
      </c>
      <c r="AH346" s="152">
        <f t="shared" si="39"/>
        <v>8.187084292086206</v>
      </c>
      <c r="AI346" s="152">
        <f t="shared" si="40"/>
        <v>8.129717614725772</v>
      </c>
      <c r="AJ346" s="152">
        <f t="shared" si="41"/>
        <v>8.049817614725772</v>
      </c>
      <c r="AK346" s="152">
        <f t="shared" si="42"/>
        <v>3.8596771885727836</v>
      </c>
    </row>
    <row r="347" spans="1:37" ht="12" thickBot="1">
      <c r="A347" s="266">
        <v>41247</v>
      </c>
      <c r="B347" s="247">
        <v>3.7</v>
      </c>
      <c r="C347" s="56">
        <v>3.6</v>
      </c>
      <c r="D347" s="284">
        <v>6</v>
      </c>
      <c r="E347" s="56">
        <v>0.6</v>
      </c>
      <c r="F347" s="181">
        <f t="shared" si="37"/>
        <v>3.3</v>
      </c>
      <c r="G347" s="181">
        <f t="shared" si="36"/>
        <v>98.29319735120278</v>
      </c>
      <c r="H347" s="182">
        <f t="shared" si="38"/>
        <v>3.456122646805448</v>
      </c>
      <c r="I347" s="248">
        <v>-3.8</v>
      </c>
      <c r="J347" s="377">
        <v>7</v>
      </c>
      <c r="K347" s="50" t="s">
        <v>46</v>
      </c>
      <c r="L347" s="50">
        <v>3</v>
      </c>
      <c r="M347" s="354"/>
      <c r="N347" s="284">
        <v>19.1</v>
      </c>
      <c r="O347" s="203" t="s">
        <v>293</v>
      </c>
      <c r="P347" s="416">
        <v>6.2</v>
      </c>
      <c r="Q347" s="319"/>
      <c r="R347" s="50"/>
      <c r="S347" s="203">
        <v>1002.5</v>
      </c>
      <c r="T347" s="249" t="s">
        <v>184</v>
      </c>
      <c r="U347" s="107" t="s">
        <v>356</v>
      </c>
      <c r="V347" s="23"/>
      <c r="X347" s="86">
        <v>7.8</v>
      </c>
      <c r="Y347" s="87">
        <v>2.8</v>
      </c>
      <c r="AH347" s="152">
        <f t="shared" si="39"/>
        <v>7.959741395023205</v>
      </c>
      <c r="AI347" s="152">
        <f t="shared" si="40"/>
        <v>7.903784318055541</v>
      </c>
      <c r="AJ347" s="152">
        <f t="shared" si="41"/>
        <v>7.823884318055541</v>
      </c>
      <c r="AK347" s="152">
        <f t="shared" si="42"/>
        <v>3.456122646805448</v>
      </c>
    </row>
    <row r="348" spans="1:37" ht="12" thickBot="1">
      <c r="A348" s="266">
        <v>41248</v>
      </c>
      <c r="B348" s="247">
        <v>-0.1</v>
      </c>
      <c r="C348" s="56">
        <v>-0.2</v>
      </c>
      <c r="D348" s="284">
        <v>3.5</v>
      </c>
      <c r="E348" s="56">
        <v>-0.6</v>
      </c>
      <c r="F348" s="181">
        <f t="shared" si="37"/>
        <v>1.45</v>
      </c>
      <c r="G348" s="181">
        <f t="shared" si="36"/>
        <v>98.08695068110246</v>
      </c>
      <c r="H348" s="182">
        <f t="shared" si="38"/>
        <v>-0.36510396701561276</v>
      </c>
      <c r="I348" s="248">
        <v>-3.9</v>
      </c>
      <c r="J348" s="377">
        <v>0</v>
      </c>
      <c r="K348" s="50" t="s">
        <v>121</v>
      </c>
      <c r="L348" s="50">
        <v>3</v>
      </c>
      <c r="M348" s="354"/>
      <c r="N348" s="284">
        <v>15.7</v>
      </c>
      <c r="O348" s="203" t="s">
        <v>335</v>
      </c>
      <c r="P348" s="284">
        <v>0</v>
      </c>
      <c r="Q348" s="319"/>
      <c r="R348" s="50"/>
      <c r="S348" s="203">
        <v>1009.3</v>
      </c>
      <c r="T348" s="249" t="s">
        <v>507</v>
      </c>
      <c r="U348" s="107" t="s">
        <v>357</v>
      </c>
      <c r="V348" s="23"/>
      <c r="X348" s="86">
        <v>7.8</v>
      </c>
      <c r="Y348" s="87">
        <v>2.6</v>
      </c>
      <c r="AH348" s="152">
        <f t="shared" si="39"/>
        <v>6.062732728763058</v>
      </c>
      <c r="AI348" s="152">
        <f t="shared" si="40"/>
        <v>6.0187496615888785</v>
      </c>
      <c r="AJ348" s="152">
        <f t="shared" si="41"/>
        <v>5.946749661588878</v>
      </c>
      <c r="AK348" s="152">
        <f t="shared" si="42"/>
        <v>-0.36510396701561276</v>
      </c>
    </row>
    <row r="349" spans="1:37" ht="12" thickBot="1">
      <c r="A349" s="266">
        <v>41249</v>
      </c>
      <c r="B349" s="247">
        <v>-2.9</v>
      </c>
      <c r="C349" s="56">
        <v>-3.4</v>
      </c>
      <c r="D349" s="284">
        <v>3.8</v>
      </c>
      <c r="E349" s="417">
        <v>-5</v>
      </c>
      <c r="F349" s="181">
        <f t="shared" si="37"/>
        <v>-0.6000000000000001</v>
      </c>
      <c r="G349" s="181">
        <f t="shared" si="36"/>
        <v>89.03737509939435</v>
      </c>
      <c r="H349" s="182">
        <f t="shared" si="38"/>
        <v>-4.448003303259894</v>
      </c>
      <c r="I349" s="248">
        <v>-8.6</v>
      </c>
      <c r="J349" s="377">
        <v>7</v>
      </c>
      <c r="K349" s="50" t="s">
        <v>362</v>
      </c>
      <c r="L349" s="50">
        <v>2</v>
      </c>
      <c r="M349" s="354"/>
      <c r="N349" s="284">
        <v>22.1</v>
      </c>
      <c r="O349" s="203" t="s">
        <v>111</v>
      </c>
      <c r="P349" s="284">
        <v>8.9</v>
      </c>
      <c r="Q349" s="319"/>
      <c r="R349" s="50"/>
      <c r="S349" s="203">
        <v>1015.5</v>
      </c>
      <c r="T349" s="249" t="s">
        <v>234</v>
      </c>
      <c r="U349" s="107" t="s">
        <v>358</v>
      </c>
      <c r="V349" s="23"/>
      <c r="X349" s="86">
        <v>7</v>
      </c>
      <c r="Y349" s="87">
        <v>2</v>
      </c>
      <c r="AH349" s="152">
        <f t="shared" si="39"/>
        <v>4.933054223238464</v>
      </c>
      <c r="AI349" s="152">
        <f t="shared" si="40"/>
        <v>4.752261992601347</v>
      </c>
      <c r="AJ349" s="152">
        <f t="shared" si="41"/>
        <v>4.392261992601346</v>
      </c>
      <c r="AK349" s="152">
        <f t="shared" si="42"/>
        <v>-4.448003303259894</v>
      </c>
    </row>
    <row r="350" spans="1:37" ht="12" thickBot="1">
      <c r="A350" s="266">
        <v>41250</v>
      </c>
      <c r="B350" s="247">
        <v>2.6</v>
      </c>
      <c r="C350" s="56">
        <v>2.1</v>
      </c>
      <c r="D350" s="284">
        <v>5.9</v>
      </c>
      <c r="E350" s="56">
        <v>-2.9</v>
      </c>
      <c r="F350" s="181">
        <f t="shared" si="37"/>
        <v>1.5000000000000002</v>
      </c>
      <c r="G350" s="181">
        <f t="shared" si="36"/>
        <v>91.07153817916674</v>
      </c>
      <c r="H350" s="182">
        <f t="shared" si="38"/>
        <v>1.292874788770771</v>
      </c>
      <c r="I350" s="248">
        <v>0.1</v>
      </c>
      <c r="J350" s="377">
        <v>3</v>
      </c>
      <c r="K350" s="50" t="s">
        <v>46</v>
      </c>
      <c r="L350" s="50">
        <v>5</v>
      </c>
      <c r="M350" s="354"/>
      <c r="N350" s="284">
        <v>33.8</v>
      </c>
      <c r="O350" s="203" t="s">
        <v>293</v>
      </c>
      <c r="P350" s="284">
        <v>0</v>
      </c>
      <c r="Q350" s="319"/>
      <c r="R350" s="50"/>
      <c r="S350" s="203">
        <v>1001.2</v>
      </c>
      <c r="T350" s="249" t="s">
        <v>320</v>
      </c>
      <c r="U350" s="107" t="s">
        <v>359</v>
      </c>
      <c r="V350" s="23"/>
      <c r="X350" s="86">
        <v>7.5</v>
      </c>
      <c r="Y350" s="87">
        <v>2</v>
      </c>
      <c r="AH350" s="152">
        <f t="shared" si="39"/>
        <v>7.36303401489637</v>
      </c>
      <c r="AI350" s="152">
        <f t="shared" si="40"/>
        <v>7.105128334021381</v>
      </c>
      <c r="AJ350" s="152">
        <f t="shared" si="41"/>
        <v>6.705628334021381</v>
      </c>
      <c r="AK350" s="152">
        <f t="shared" si="42"/>
        <v>1.292874788770771</v>
      </c>
    </row>
    <row r="351" spans="1:37" ht="12" thickBot="1">
      <c r="A351" s="266">
        <v>41251</v>
      </c>
      <c r="B351" s="247">
        <v>1.7</v>
      </c>
      <c r="C351" s="56">
        <v>1.5</v>
      </c>
      <c r="D351" s="284">
        <v>7.4</v>
      </c>
      <c r="E351" s="56">
        <v>0.4</v>
      </c>
      <c r="F351" s="181">
        <f t="shared" si="37"/>
        <v>3.9000000000000004</v>
      </c>
      <c r="G351" s="181">
        <f t="shared" si="36"/>
        <v>96.26073088980786</v>
      </c>
      <c r="H351" s="182">
        <f t="shared" si="38"/>
        <v>1.1696258335037286</v>
      </c>
      <c r="I351" s="248">
        <v>-2.4</v>
      </c>
      <c r="J351" s="377">
        <v>3</v>
      </c>
      <c r="K351" s="50" t="s">
        <v>46</v>
      </c>
      <c r="L351" s="50">
        <v>2</v>
      </c>
      <c r="M351" s="354"/>
      <c r="N351" s="284">
        <v>16.7</v>
      </c>
      <c r="O351" s="203" t="s">
        <v>293</v>
      </c>
      <c r="P351" s="284">
        <v>0</v>
      </c>
      <c r="Q351" s="319"/>
      <c r="R351" s="50"/>
      <c r="S351" s="203">
        <v>1024.7</v>
      </c>
      <c r="T351" s="249" t="s">
        <v>267</v>
      </c>
      <c r="U351" s="107" t="s">
        <v>485</v>
      </c>
      <c r="V351" s="23"/>
      <c r="X351" s="86">
        <v>7.3</v>
      </c>
      <c r="Y351" s="87">
        <v>1.9</v>
      </c>
      <c r="AH351" s="152">
        <f t="shared" si="39"/>
        <v>6.90458694814902</v>
      </c>
      <c r="AI351" s="152">
        <f t="shared" si="40"/>
        <v>6.8062058612105245</v>
      </c>
      <c r="AJ351" s="152">
        <f t="shared" si="41"/>
        <v>6.646405861210525</v>
      </c>
      <c r="AK351" s="152">
        <f t="shared" si="42"/>
        <v>1.1696258335037286</v>
      </c>
    </row>
    <row r="352" spans="1:37" ht="12" thickBot="1">
      <c r="A352" s="266">
        <v>41252</v>
      </c>
      <c r="B352" s="247">
        <v>6.9</v>
      </c>
      <c r="C352" s="56">
        <v>6.3</v>
      </c>
      <c r="D352" s="284">
        <v>8</v>
      </c>
      <c r="E352" s="56">
        <v>1.7</v>
      </c>
      <c r="F352" s="181">
        <f t="shared" si="37"/>
        <v>4.85</v>
      </c>
      <c r="G352" s="181">
        <f t="shared" si="36"/>
        <v>91.13209966917377</v>
      </c>
      <c r="H352" s="182">
        <f t="shared" si="38"/>
        <v>5.555633705232233</v>
      </c>
      <c r="I352" s="248">
        <v>0</v>
      </c>
      <c r="J352" s="377">
        <v>7</v>
      </c>
      <c r="K352" s="50" t="s">
        <v>293</v>
      </c>
      <c r="L352" s="412" t="s">
        <v>396</v>
      </c>
      <c r="M352" s="354"/>
      <c r="N352" s="284">
        <v>23.8</v>
      </c>
      <c r="O352" s="203" t="s">
        <v>364</v>
      </c>
      <c r="P352" s="284">
        <v>1</v>
      </c>
      <c r="Q352" s="319"/>
      <c r="R352" s="50"/>
      <c r="S352" s="203">
        <v>1018</v>
      </c>
      <c r="T352" s="249" t="s">
        <v>283</v>
      </c>
      <c r="U352" s="107" t="s">
        <v>486</v>
      </c>
      <c r="V352" s="23"/>
      <c r="X352" s="86">
        <v>7</v>
      </c>
      <c r="Y352" s="87">
        <v>1.9</v>
      </c>
      <c r="AH352" s="152">
        <f t="shared" si="39"/>
        <v>9.945515096468517</v>
      </c>
      <c r="AI352" s="152">
        <f t="shared" si="40"/>
        <v>9.542956730326413</v>
      </c>
      <c r="AJ352" s="152">
        <f t="shared" si="41"/>
        <v>9.063556730326413</v>
      </c>
      <c r="AK352" s="152">
        <f t="shared" si="42"/>
        <v>5.555633705232233</v>
      </c>
    </row>
    <row r="353" spans="1:37" ht="12" thickBot="1">
      <c r="A353" s="266">
        <v>41253</v>
      </c>
      <c r="B353" s="247">
        <v>0.4</v>
      </c>
      <c r="C353" s="56">
        <v>-0.1</v>
      </c>
      <c r="D353" s="284">
        <v>5.1</v>
      </c>
      <c r="E353" s="56">
        <v>0</v>
      </c>
      <c r="F353" s="181">
        <f t="shared" si="37"/>
        <v>2.55</v>
      </c>
      <c r="G353" s="181">
        <f t="shared" si="36"/>
        <v>90.70756431887797</v>
      </c>
      <c r="H353" s="182">
        <f t="shared" si="38"/>
        <v>-0.9381413543263007</v>
      </c>
      <c r="I353" s="248">
        <v>-1.9</v>
      </c>
      <c r="J353" s="377">
        <v>0</v>
      </c>
      <c r="K353" s="50" t="s">
        <v>46</v>
      </c>
      <c r="L353" s="412" t="s">
        <v>428</v>
      </c>
      <c r="M353" s="354"/>
      <c r="N353" s="284">
        <v>14.8</v>
      </c>
      <c r="O353" s="203" t="s">
        <v>335</v>
      </c>
      <c r="P353" s="284">
        <v>0</v>
      </c>
      <c r="Q353" s="319"/>
      <c r="R353" s="50"/>
      <c r="S353" s="203">
        <v>1023.5</v>
      </c>
      <c r="T353" s="249" t="s">
        <v>238</v>
      </c>
      <c r="U353" s="107" t="s">
        <v>253</v>
      </c>
      <c r="V353" s="23"/>
      <c r="X353" s="87">
        <v>7</v>
      </c>
      <c r="Y353" s="87">
        <v>1.9</v>
      </c>
      <c r="AH353" s="152">
        <f t="shared" si="39"/>
        <v>6.286942849347582</v>
      </c>
      <c r="AI353" s="152">
        <f t="shared" si="40"/>
        <v>6.062732728763058</v>
      </c>
      <c r="AJ353" s="152">
        <f t="shared" si="41"/>
        <v>5.702732728763058</v>
      </c>
      <c r="AK353" s="152">
        <f t="shared" si="42"/>
        <v>-0.9381413543263007</v>
      </c>
    </row>
    <row r="354" spans="1:37" ht="12" thickBot="1">
      <c r="A354" s="266">
        <v>41254</v>
      </c>
      <c r="B354" s="247">
        <v>-4.1</v>
      </c>
      <c r="C354" s="56">
        <v>-4.7</v>
      </c>
      <c r="D354" s="284">
        <v>2.4</v>
      </c>
      <c r="E354" s="56">
        <v>-4.3</v>
      </c>
      <c r="F354" s="181">
        <f t="shared" si="37"/>
        <v>-0.95</v>
      </c>
      <c r="G354" s="181">
        <f t="shared" si="36"/>
        <v>85.99182897836474</v>
      </c>
      <c r="H354" s="182">
        <f t="shared" si="38"/>
        <v>-6.087780331355784</v>
      </c>
      <c r="I354" s="248">
        <v>-8.3</v>
      </c>
      <c r="J354" s="414">
        <v>0</v>
      </c>
      <c r="K354" s="50" t="s">
        <v>456</v>
      </c>
      <c r="L354" s="50">
        <v>1</v>
      </c>
      <c r="M354" s="354"/>
      <c r="N354" s="284">
        <v>8.1</v>
      </c>
      <c r="O354" s="203" t="s">
        <v>45</v>
      </c>
      <c r="P354" s="284">
        <v>0</v>
      </c>
      <c r="Q354" s="319"/>
      <c r="R354" s="50"/>
      <c r="S354" s="203">
        <v>1031.7</v>
      </c>
      <c r="T354" s="249" t="s">
        <v>38</v>
      </c>
      <c r="U354" s="107" t="s">
        <v>356</v>
      </c>
      <c r="V354" s="23"/>
      <c r="X354" s="87">
        <v>7</v>
      </c>
      <c r="Y354" s="87">
        <v>1.9</v>
      </c>
      <c r="AH354" s="152">
        <f t="shared" si="39"/>
        <v>4.50902541196256</v>
      </c>
      <c r="AI354" s="152">
        <f t="shared" si="40"/>
        <v>4.3093934208458515</v>
      </c>
      <c r="AJ354" s="152">
        <f t="shared" si="41"/>
        <v>3.877393420845851</v>
      </c>
      <c r="AK354" s="152">
        <f t="shared" si="42"/>
        <v>-6.087780331355784</v>
      </c>
    </row>
    <row r="355" spans="1:37" ht="12" thickBot="1">
      <c r="A355" s="266">
        <v>41255</v>
      </c>
      <c r="B355" s="247">
        <v>-2.9</v>
      </c>
      <c r="C355" s="56">
        <v>-3.2</v>
      </c>
      <c r="D355" s="418">
        <v>-0.5</v>
      </c>
      <c r="E355" s="56">
        <v>-4.1</v>
      </c>
      <c r="F355" s="181">
        <f t="shared" si="37"/>
        <v>-2.3</v>
      </c>
      <c r="G355" s="181">
        <f t="shared" si="36"/>
        <v>93.40788331444739</v>
      </c>
      <c r="H355" s="182">
        <f t="shared" si="38"/>
        <v>-3.811618537972507</v>
      </c>
      <c r="I355" s="248">
        <v>-6.5</v>
      </c>
      <c r="J355" s="414">
        <v>8</v>
      </c>
      <c r="K355" s="50" t="s">
        <v>363</v>
      </c>
      <c r="L355" s="50">
        <v>1</v>
      </c>
      <c r="M355" s="354"/>
      <c r="N355" s="284">
        <v>8.1</v>
      </c>
      <c r="O355" s="203" t="s">
        <v>45</v>
      </c>
      <c r="P355" s="284">
        <v>0</v>
      </c>
      <c r="Q355" s="319"/>
      <c r="R355" s="50"/>
      <c r="S355" s="203">
        <v>1021.4</v>
      </c>
      <c r="T355" s="249" t="s">
        <v>383</v>
      </c>
      <c r="U355" s="107" t="s">
        <v>357</v>
      </c>
      <c r="V355" s="23"/>
      <c r="X355" s="87">
        <v>7.1</v>
      </c>
      <c r="Y355" s="87">
        <v>1.9</v>
      </c>
      <c r="AH355" s="152">
        <f t="shared" si="39"/>
        <v>4.933054223238464</v>
      </c>
      <c r="AI355" s="152">
        <f t="shared" si="40"/>
        <v>4.823861532681004</v>
      </c>
      <c r="AJ355" s="152">
        <f t="shared" si="41"/>
        <v>4.607861532681004</v>
      </c>
      <c r="AK355" s="152">
        <f t="shared" si="42"/>
        <v>-3.811618537972507</v>
      </c>
    </row>
    <row r="356" spans="1:37" ht="12" thickBot="1">
      <c r="A356" s="266">
        <v>41256</v>
      </c>
      <c r="B356" s="247">
        <v>-4.3</v>
      </c>
      <c r="C356" s="56">
        <v>-4.7</v>
      </c>
      <c r="D356" s="329">
        <v>3.5</v>
      </c>
      <c r="E356" s="295">
        <v>-5</v>
      </c>
      <c r="F356" s="181">
        <f t="shared" si="37"/>
        <v>-0.75</v>
      </c>
      <c r="G356" s="181">
        <f t="shared" si="36"/>
        <v>90.53952682091257</v>
      </c>
      <c r="H356" s="182">
        <f t="shared" si="38"/>
        <v>-5.610574226550696</v>
      </c>
      <c r="I356" s="248">
        <v>-10</v>
      </c>
      <c r="J356" s="377">
        <v>3</v>
      </c>
      <c r="K356" s="50" t="s">
        <v>95</v>
      </c>
      <c r="L356" s="50">
        <v>1</v>
      </c>
      <c r="M356" s="354"/>
      <c r="N356" s="284">
        <v>11.7</v>
      </c>
      <c r="O356" s="203" t="s">
        <v>420</v>
      </c>
      <c r="P356" s="284">
        <v>0.4</v>
      </c>
      <c r="Q356" s="319"/>
      <c r="R356" s="50"/>
      <c r="S356" s="203">
        <v>1007.4</v>
      </c>
      <c r="T356" s="249" t="s">
        <v>51</v>
      </c>
      <c r="U356" s="107" t="s">
        <v>358</v>
      </c>
      <c r="V356" s="23"/>
      <c r="X356" s="87">
        <v>7.3</v>
      </c>
      <c r="Y356" s="87">
        <v>2.1</v>
      </c>
      <c r="AH356" s="152">
        <f t="shared" si="39"/>
        <v>4.4415887315163225</v>
      </c>
      <c r="AI356" s="152">
        <f t="shared" si="40"/>
        <v>4.3093934208458515</v>
      </c>
      <c r="AJ356" s="152">
        <f t="shared" si="41"/>
        <v>4.021393420845851</v>
      </c>
      <c r="AK356" s="152">
        <f t="shared" si="42"/>
        <v>-5.610574226550696</v>
      </c>
    </row>
    <row r="357" spans="1:37" ht="12" thickBot="1">
      <c r="A357" s="266">
        <v>41257</v>
      </c>
      <c r="B357" s="247">
        <v>3.5</v>
      </c>
      <c r="C357" s="56">
        <v>3.3</v>
      </c>
      <c r="D357" s="284">
        <v>7.3</v>
      </c>
      <c r="E357" s="56">
        <v>-4.3</v>
      </c>
      <c r="F357" s="181">
        <f t="shared" si="37"/>
        <v>1.5</v>
      </c>
      <c r="G357" s="181">
        <f t="shared" si="36"/>
        <v>96.55992629734446</v>
      </c>
      <c r="H357" s="182">
        <f t="shared" si="38"/>
        <v>3.00542031613032</v>
      </c>
      <c r="I357" s="248">
        <v>-4.4</v>
      </c>
      <c r="J357" s="90">
        <v>8</v>
      </c>
      <c r="K357" s="50" t="s">
        <v>456</v>
      </c>
      <c r="L357" s="412" t="s">
        <v>396</v>
      </c>
      <c r="M357" s="354"/>
      <c r="N357" s="284">
        <v>34.8</v>
      </c>
      <c r="O357" s="203" t="s">
        <v>456</v>
      </c>
      <c r="P357" s="284">
        <v>17.7</v>
      </c>
      <c r="Q357" s="319"/>
      <c r="R357" s="50"/>
      <c r="S357" s="203">
        <v>985.4</v>
      </c>
      <c r="T357" s="249" t="s">
        <v>391</v>
      </c>
      <c r="U357" s="107" t="s">
        <v>359</v>
      </c>
      <c r="V357" s="23"/>
      <c r="X357" s="87">
        <v>7.3</v>
      </c>
      <c r="Y357" s="87">
        <v>2.1</v>
      </c>
      <c r="AH357" s="152">
        <f t="shared" si="39"/>
        <v>7.848174955865539</v>
      </c>
      <c r="AI357" s="152">
        <f t="shared" si="40"/>
        <v>7.73799195307041</v>
      </c>
      <c r="AJ357" s="152">
        <f t="shared" si="41"/>
        <v>7.5781919530704105</v>
      </c>
      <c r="AK357" s="152">
        <f t="shared" si="42"/>
        <v>3.00542031613032</v>
      </c>
    </row>
    <row r="358" spans="1:37" ht="12" thickBot="1">
      <c r="A358" s="266">
        <v>41258</v>
      </c>
      <c r="B358" s="247">
        <v>5.7</v>
      </c>
      <c r="C358" s="56">
        <v>5.5</v>
      </c>
      <c r="D358" s="284">
        <v>8.4</v>
      </c>
      <c r="E358" s="56">
        <v>3.5</v>
      </c>
      <c r="F358" s="181">
        <f t="shared" si="37"/>
        <v>5.95</v>
      </c>
      <c r="G358" s="181">
        <f t="shared" si="36"/>
        <v>96.87551015475142</v>
      </c>
      <c r="H358" s="182">
        <f t="shared" si="38"/>
        <v>5.243266593039384</v>
      </c>
      <c r="I358" s="248">
        <v>3.1</v>
      </c>
      <c r="J358" s="377">
        <v>3</v>
      </c>
      <c r="K358" s="50" t="s">
        <v>364</v>
      </c>
      <c r="L358" s="50">
        <v>4</v>
      </c>
      <c r="M358" s="354"/>
      <c r="N358" s="284">
        <v>15.4</v>
      </c>
      <c r="O358" s="203" t="s">
        <v>46</v>
      </c>
      <c r="P358" s="284">
        <v>0.3</v>
      </c>
      <c r="Q358" s="319"/>
      <c r="R358" s="50"/>
      <c r="S358" s="203">
        <v>987.1</v>
      </c>
      <c r="T358" s="249" t="s">
        <v>258</v>
      </c>
      <c r="U358" s="107" t="s">
        <v>485</v>
      </c>
      <c r="V358" s="23"/>
      <c r="X358" s="87">
        <v>7.1</v>
      </c>
      <c r="Y358" s="87">
        <v>2.1</v>
      </c>
      <c r="AH358" s="152">
        <f t="shared" si="39"/>
        <v>9.154837291812974</v>
      </c>
      <c r="AI358" s="152">
        <f t="shared" si="40"/>
        <v>9.028595330281249</v>
      </c>
      <c r="AJ358" s="152">
        <f t="shared" si="41"/>
        <v>8.868795330281248</v>
      </c>
      <c r="AK358" s="152">
        <f t="shared" si="42"/>
        <v>5.243266593039384</v>
      </c>
    </row>
    <row r="359" spans="1:37" ht="12" thickBot="1">
      <c r="A359" s="266">
        <v>41259</v>
      </c>
      <c r="B359" s="247">
        <v>2.3</v>
      </c>
      <c r="C359" s="56">
        <v>2.2</v>
      </c>
      <c r="D359" s="284">
        <v>7.4</v>
      </c>
      <c r="E359" s="56">
        <v>2</v>
      </c>
      <c r="F359" s="181">
        <f t="shared" si="37"/>
        <v>4.7</v>
      </c>
      <c r="G359" s="181">
        <f t="shared" si="36"/>
        <v>98.18024938676348</v>
      </c>
      <c r="H359" s="182">
        <f t="shared" si="38"/>
        <v>2.042843446600438</v>
      </c>
      <c r="I359" s="248">
        <v>-1.9</v>
      </c>
      <c r="J359" s="377">
        <v>3</v>
      </c>
      <c r="K359" s="50" t="s">
        <v>364</v>
      </c>
      <c r="L359" s="50">
        <v>1</v>
      </c>
      <c r="M359" s="354"/>
      <c r="N359" s="284">
        <v>11.4</v>
      </c>
      <c r="O359" s="203" t="s">
        <v>490</v>
      </c>
      <c r="P359" s="284">
        <v>2.3</v>
      </c>
      <c r="Q359" s="319"/>
      <c r="R359" s="50"/>
      <c r="S359" s="203">
        <v>999.2</v>
      </c>
      <c r="T359" s="249" t="s">
        <v>392</v>
      </c>
      <c r="U359" s="107" t="s">
        <v>486</v>
      </c>
      <c r="V359" s="23"/>
      <c r="X359" s="87">
        <v>7.2</v>
      </c>
      <c r="Y359" s="87">
        <v>2</v>
      </c>
      <c r="AH359" s="152">
        <f t="shared" si="39"/>
        <v>7.207316258744711</v>
      </c>
      <c r="AI359" s="152">
        <f t="shared" si="40"/>
        <v>7.1560610769283075</v>
      </c>
      <c r="AJ359" s="152">
        <f t="shared" si="41"/>
        <v>7.076161076928308</v>
      </c>
      <c r="AK359" s="152">
        <f t="shared" si="42"/>
        <v>2.042843446600438</v>
      </c>
    </row>
    <row r="360" spans="1:37" ht="12" thickBot="1">
      <c r="A360" s="266">
        <v>41260</v>
      </c>
      <c r="B360" s="247">
        <v>2.6</v>
      </c>
      <c r="C360" s="56">
        <v>2.5</v>
      </c>
      <c r="D360" s="284">
        <v>8.1</v>
      </c>
      <c r="E360" s="56">
        <v>2.1</v>
      </c>
      <c r="F360" s="181">
        <f t="shared" si="37"/>
        <v>5.1</v>
      </c>
      <c r="G360" s="181">
        <f aca="true" t="shared" si="43" ref="G360:G374">100*(AJ360/AH360)</f>
        <v>98.20545372369247</v>
      </c>
      <c r="H360" s="182">
        <f t="shared" si="38"/>
        <v>2.3458032853503177</v>
      </c>
      <c r="I360" s="248">
        <v>-2</v>
      </c>
      <c r="J360" s="377">
        <v>4</v>
      </c>
      <c r="K360" s="50" t="s">
        <v>111</v>
      </c>
      <c r="L360" s="50">
        <v>2</v>
      </c>
      <c r="M360" s="354"/>
      <c r="N360" s="284">
        <v>19.1</v>
      </c>
      <c r="O360" s="203" t="s">
        <v>364</v>
      </c>
      <c r="P360" s="284">
        <v>1.2</v>
      </c>
      <c r="Q360" s="319"/>
      <c r="R360" s="50"/>
      <c r="S360" s="203">
        <v>998.9</v>
      </c>
      <c r="T360" s="249" t="s">
        <v>26</v>
      </c>
      <c r="U360" s="107" t="s">
        <v>253</v>
      </c>
      <c r="V360" s="23"/>
      <c r="X360" s="87">
        <v>7</v>
      </c>
      <c r="Y360" s="87">
        <v>2.3</v>
      </c>
      <c r="AH360" s="152">
        <f t="shared" si="39"/>
        <v>7.36303401489637</v>
      </c>
      <c r="AI360" s="152">
        <f t="shared" si="40"/>
        <v>7.310800962158791</v>
      </c>
      <c r="AJ360" s="152">
        <f t="shared" si="41"/>
        <v>7.230900962158791</v>
      </c>
      <c r="AK360" s="152">
        <f t="shared" si="42"/>
        <v>2.3458032853503177</v>
      </c>
    </row>
    <row r="361" spans="1:37" ht="12" thickBot="1">
      <c r="A361" s="266">
        <v>41261</v>
      </c>
      <c r="B361" s="247">
        <v>4.3</v>
      </c>
      <c r="C361" s="56">
        <v>4.1</v>
      </c>
      <c r="D361" s="284">
        <v>6.4</v>
      </c>
      <c r="E361" s="56">
        <v>2.6</v>
      </c>
      <c r="F361" s="181">
        <f t="shared" si="37"/>
        <v>4.5</v>
      </c>
      <c r="G361" s="181">
        <f t="shared" si="43"/>
        <v>96.68059421573295</v>
      </c>
      <c r="H361" s="182">
        <f t="shared" si="38"/>
        <v>3.8198811600803233</v>
      </c>
      <c r="I361" s="248">
        <v>0.1</v>
      </c>
      <c r="J361" s="377">
        <v>6</v>
      </c>
      <c r="K361" s="50" t="s">
        <v>46</v>
      </c>
      <c r="L361" s="50">
        <v>2</v>
      </c>
      <c r="M361" s="354"/>
      <c r="N361" s="284">
        <v>10.7</v>
      </c>
      <c r="O361" s="203" t="s">
        <v>293</v>
      </c>
      <c r="P361" s="284">
        <v>0</v>
      </c>
      <c r="Q361" s="319"/>
      <c r="R361" s="50"/>
      <c r="S361" s="203">
        <v>1014.8</v>
      </c>
      <c r="T361" s="249" t="s">
        <v>387</v>
      </c>
      <c r="U361" s="107" t="s">
        <v>356</v>
      </c>
      <c r="V361" s="23"/>
      <c r="X361" s="87">
        <v>6.8</v>
      </c>
      <c r="Y361" s="87">
        <v>2.1</v>
      </c>
      <c r="AH361" s="152">
        <f t="shared" si="39"/>
        <v>8.302890934011156</v>
      </c>
      <c r="AI361" s="152">
        <f t="shared" si="40"/>
        <v>8.187084292086206</v>
      </c>
      <c r="AJ361" s="152">
        <f t="shared" si="41"/>
        <v>8.027284292086206</v>
      </c>
      <c r="AK361" s="152">
        <f t="shared" si="42"/>
        <v>3.8198811600803233</v>
      </c>
    </row>
    <row r="362" spans="1:37" ht="12" thickBot="1">
      <c r="A362" s="266">
        <v>41262</v>
      </c>
      <c r="B362" s="247">
        <v>4</v>
      </c>
      <c r="C362" s="56">
        <v>3.7</v>
      </c>
      <c r="D362" s="284">
        <v>6.1</v>
      </c>
      <c r="E362" s="56">
        <v>3</v>
      </c>
      <c r="F362" s="181">
        <f t="shared" si="37"/>
        <v>4.55</v>
      </c>
      <c r="G362" s="181">
        <f t="shared" si="43"/>
        <v>94.96075707524577</v>
      </c>
      <c r="H362" s="182">
        <f t="shared" si="38"/>
        <v>3.2671788171554432</v>
      </c>
      <c r="I362" s="248">
        <v>0</v>
      </c>
      <c r="J362" s="377">
        <v>8</v>
      </c>
      <c r="K362" s="50" t="s">
        <v>456</v>
      </c>
      <c r="L362" s="50">
        <v>3</v>
      </c>
      <c r="M362" s="354"/>
      <c r="N362" s="284">
        <v>22.8</v>
      </c>
      <c r="O362" s="203" t="s">
        <v>456</v>
      </c>
      <c r="P362" s="284">
        <v>18.3</v>
      </c>
      <c r="Q362" s="319"/>
      <c r="R362" s="50"/>
      <c r="S362" s="203">
        <v>1017.6</v>
      </c>
      <c r="T362" s="249" t="s">
        <v>241</v>
      </c>
      <c r="U362" s="107" t="s">
        <v>357</v>
      </c>
      <c r="V362" s="23"/>
      <c r="X362" s="87">
        <v>6.4</v>
      </c>
      <c r="Y362" s="87">
        <v>1.7</v>
      </c>
      <c r="AH362" s="152">
        <f t="shared" si="39"/>
        <v>8.129717614725772</v>
      </c>
      <c r="AI362" s="152">
        <f t="shared" si="40"/>
        <v>7.959741395023205</v>
      </c>
      <c r="AJ362" s="152">
        <f t="shared" si="41"/>
        <v>7.720041395023205</v>
      </c>
      <c r="AK362" s="152">
        <f t="shared" si="42"/>
        <v>3.2671788171554432</v>
      </c>
    </row>
    <row r="363" spans="1:37" ht="12" thickBot="1">
      <c r="A363" s="266">
        <v>41263</v>
      </c>
      <c r="B363" s="247">
        <v>5.7</v>
      </c>
      <c r="C363" s="56">
        <v>5.6</v>
      </c>
      <c r="D363" s="284">
        <v>7.5</v>
      </c>
      <c r="E363" s="56">
        <v>4</v>
      </c>
      <c r="F363" s="181">
        <f t="shared" si="37"/>
        <v>5.75</v>
      </c>
      <c r="G363" s="181">
        <f t="shared" si="43"/>
        <v>98.43564349687426</v>
      </c>
      <c r="H363" s="182">
        <f t="shared" si="38"/>
        <v>5.472923546226308</v>
      </c>
      <c r="I363" s="248">
        <v>3.3</v>
      </c>
      <c r="J363" s="377">
        <v>8</v>
      </c>
      <c r="K363" s="50" t="s">
        <v>456</v>
      </c>
      <c r="L363" s="50">
        <v>5</v>
      </c>
      <c r="M363" s="354"/>
      <c r="N363" s="284">
        <v>27.8</v>
      </c>
      <c r="O363" s="203" t="s">
        <v>420</v>
      </c>
      <c r="P363" s="284">
        <v>10.2</v>
      </c>
      <c r="Q363" s="319"/>
      <c r="R363" s="50"/>
      <c r="S363" s="203">
        <v>1001</v>
      </c>
      <c r="T363" s="249" t="s">
        <v>187</v>
      </c>
      <c r="U363" s="107" t="s">
        <v>358</v>
      </c>
      <c r="V363" s="23"/>
      <c r="X363" s="87">
        <v>6.4</v>
      </c>
      <c r="Y363" s="87">
        <v>1.4</v>
      </c>
      <c r="AH363" s="152">
        <f t="shared" si="39"/>
        <v>9.154837291812974</v>
      </c>
      <c r="AI363" s="152">
        <f t="shared" si="40"/>
        <v>9.091522999287918</v>
      </c>
      <c r="AJ363" s="152">
        <f t="shared" si="41"/>
        <v>9.011622999287917</v>
      </c>
      <c r="AK363" s="152">
        <f t="shared" si="42"/>
        <v>5.472923546226308</v>
      </c>
    </row>
    <row r="364" spans="1:37" ht="12" thickBot="1">
      <c r="A364" s="266">
        <v>41264</v>
      </c>
      <c r="B364" s="247">
        <v>6.2</v>
      </c>
      <c r="C364" s="56">
        <v>6.1</v>
      </c>
      <c r="D364" s="284">
        <v>7.6</v>
      </c>
      <c r="E364" s="56">
        <v>5.2</v>
      </c>
      <c r="F364" s="181">
        <f t="shared" si="37"/>
        <v>6.4</v>
      </c>
      <c r="G364" s="181">
        <f t="shared" si="43"/>
        <v>98.46814571208246</v>
      </c>
      <c r="H364" s="182">
        <f t="shared" si="38"/>
        <v>5.976764657986251</v>
      </c>
      <c r="I364" s="248">
        <v>3.8</v>
      </c>
      <c r="J364" s="377">
        <v>7</v>
      </c>
      <c r="K364" s="50" t="s">
        <v>335</v>
      </c>
      <c r="L364" s="412" t="s">
        <v>428</v>
      </c>
      <c r="M364" s="354"/>
      <c r="N364" s="284">
        <v>15</v>
      </c>
      <c r="O364" s="203" t="s">
        <v>45</v>
      </c>
      <c r="P364" s="284">
        <v>9.1</v>
      </c>
      <c r="Q364" s="319"/>
      <c r="R364" s="50"/>
      <c r="S364" s="203">
        <v>1007.7</v>
      </c>
      <c r="T364" s="249" t="s">
        <v>318</v>
      </c>
      <c r="U364" s="107" t="s">
        <v>359</v>
      </c>
      <c r="V364" s="23"/>
      <c r="X364" s="87">
        <v>6.5</v>
      </c>
      <c r="Y364" s="87">
        <v>1.4</v>
      </c>
      <c r="AH364" s="152">
        <f t="shared" si="39"/>
        <v>9.477279648605764</v>
      </c>
      <c r="AI364" s="152">
        <f t="shared" si="40"/>
        <v>9.41200153393066</v>
      </c>
      <c r="AJ364" s="152">
        <f t="shared" si="41"/>
        <v>9.33210153393066</v>
      </c>
      <c r="AK364" s="152">
        <f t="shared" si="42"/>
        <v>5.976764657986251</v>
      </c>
    </row>
    <row r="365" spans="1:37" ht="12" thickBot="1">
      <c r="A365" s="266">
        <v>41265</v>
      </c>
      <c r="B365" s="247">
        <v>6.6</v>
      </c>
      <c r="C365" s="56">
        <v>6.5</v>
      </c>
      <c r="D365" s="284">
        <v>12.1</v>
      </c>
      <c r="E365" s="56">
        <v>2.6</v>
      </c>
      <c r="F365" s="181">
        <f t="shared" si="37"/>
        <v>7.35</v>
      </c>
      <c r="G365" s="181">
        <f t="shared" si="43"/>
        <v>98.49332292584975</v>
      </c>
      <c r="H365" s="182">
        <f t="shared" si="38"/>
        <v>6.379741838831969</v>
      </c>
      <c r="I365" s="248">
        <v>-1.4</v>
      </c>
      <c r="J365" s="377">
        <v>8</v>
      </c>
      <c r="K365" s="50" t="s">
        <v>364</v>
      </c>
      <c r="L365" s="50">
        <v>5</v>
      </c>
      <c r="M365" s="354"/>
      <c r="N365" s="284">
        <v>26.2</v>
      </c>
      <c r="O365" s="203" t="s">
        <v>490</v>
      </c>
      <c r="P365" s="284">
        <v>14.2</v>
      </c>
      <c r="Q365" s="319"/>
      <c r="R365" s="50"/>
      <c r="S365" s="203">
        <v>1002.4</v>
      </c>
      <c r="T365" s="249" t="s">
        <v>237</v>
      </c>
      <c r="U365" s="107" t="s">
        <v>485</v>
      </c>
      <c r="V365" s="23"/>
      <c r="X365" s="87">
        <v>6.7</v>
      </c>
      <c r="Y365" s="87">
        <v>1.4</v>
      </c>
      <c r="AH365" s="152">
        <f t="shared" si="39"/>
        <v>9.742402704808889</v>
      </c>
      <c r="AI365" s="152">
        <f t="shared" si="40"/>
        <v>9.67551615678414</v>
      </c>
      <c r="AJ365" s="152">
        <f t="shared" si="41"/>
        <v>9.59561615678414</v>
      </c>
      <c r="AK365" s="152">
        <f t="shared" si="42"/>
        <v>6.379741838831969</v>
      </c>
    </row>
    <row r="366" spans="1:37" ht="12" thickBot="1">
      <c r="A366" s="266">
        <v>41266</v>
      </c>
      <c r="B366" s="247">
        <v>9.5</v>
      </c>
      <c r="C366" s="56">
        <v>7.6</v>
      </c>
      <c r="D366" s="284">
        <v>9.9</v>
      </c>
      <c r="E366" s="56">
        <v>6.6</v>
      </c>
      <c r="F366" s="181">
        <f t="shared" si="37"/>
        <v>8.25</v>
      </c>
      <c r="G366" s="181">
        <f t="shared" si="43"/>
        <v>75.12453659254228</v>
      </c>
      <c r="H366" s="182">
        <f t="shared" si="38"/>
        <v>5.319409878635357</v>
      </c>
      <c r="I366" s="248">
        <v>6</v>
      </c>
      <c r="J366" s="377">
        <v>6</v>
      </c>
      <c r="K366" s="50" t="s">
        <v>45</v>
      </c>
      <c r="L366" s="412" t="s">
        <v>340</v>
      </c>
      <c r="M366" s="354"/>
      <c r="N366" s="284">
        <v>32.8</v>
      </c>
      <c r="O366" s="203" t="s">
        <v>335</v>
      </c>
      <c r="P366" s="284">
        <v>1.7</v>
      </c>
      <c r="Q366" s="319"/>
      <c r="R366" s="50"/>
      <c r="S366" s="203">
        <v>1000.3</v>
      </c>
      <c r="T366" s="249" t="s">
        <v>180</v>
      </c>
      <c r="U366" s="107" t="s">
        <v>486</v>
      </c>
      <c r="V366" s="23"/>
      <c r="X366" s="87">
        <v>6.5</v>
      </c>
      <c r="Y366" s="87">
        <v>1.9</v>
      </c>
      <c r="AH366" s="152">
        <f t="shared" si="39"/>
        <v>11.868195956166188</v>
      </c>
      <c r="AI366" s="152">
        <f t="shared" si="40"/>
        <v>10.434027213964692</v>
      </c>
      <c r="AJ366" s="152">
        <f t="shared" si="41"/>
        <v>8.915927213964691</v>
      </c>
      <c r="AK366" s="152">
        <f t="shared" si="42"/>
        <v>5.319409878635357</v>
      </c>
    </row>
    <row r="367" spans="1:37" ht="12" thickBot="1">
      <c r="A367" s="266">
        <v>41267</v>
      </c>
      <c r="B367" s="247">
        <v>6.4</v>
      </c>
      <c r="C367" s="56">
        <v>6.3</v>
      </c>
      <c r="D367" s="284">
        <v>6.7</v>
      </c>
      <c r="E367" s="56">
        <v>5</v>
      </c>
      <c r="F367" s="181">
        <f t="shared" si="37"/>
        <v>5.85</v>
      </c>
      <c r="G367" s="181">
        <f t="shared" si="43"/>
        <v>98.4808241512318</v>
      </c>
      <c r="H367" s="182">
        <f t="shared" si="38"/>
        <v>6.17826368785542</v>
      </c>
      <c r="I367" s="248">
        <v>0.5</v>
      </c>
      <c r="J367" s="377">
        <v>8</v>
      </c>
      <c r="K367" s="50" t="s">
        <v>456</v>
      </c>
      <c r="L367" s="50">
        <v>2</v>
      </c>
      <c r="M367" s="354"/>
      <c r="N367" s="284">
        <v>11.4</v>
      </c>
      <c r="O367" s="203" t="s">
        <v>364</v>
      </c>
      <c r="P367" s="284">
        <v>8.7</v>
      </c>
      <c r="Q367" s="319"/>
      <c r="R367" s="50"/>
      <c r="S367" s="203">
        <v>996.4</v>
      </c>
      <c r="T367" s="249" t="s">
        <v>138</v>
      </c>
      <c r="U367" s="107" t="s">
        <v>253</v>
      </c>
      <c r="V367" s="23"/>
      <c r="X367" s="87">
        <v>6.8</v>
      </c>
      <c r="Y367" s="87">
        <v>1.5</v>
      </c>
      <c r="AH367" s="152">
        <f t="shared" si="39"/>
        <v>9.609034867330614</v>
      </c>
      <c r="AI367" s="152">
        <f t="shared" si="40"/>
        <v>9.542956730326413</v>
      </c>
      <c r="AJ367" s="152">
        <f t="shared" si="41"/>
        <v>9.463056730326413</v>
      </c>
      <c r="AK367" s="152">
        <f t="shared" si="42"/>
        <v>6.17826368785542</v>
      </c>
    </row>
    <row r="368" spans="1:37" ht="12" thickBot="1">
      <c r="A368" s="266">
        <v>41268</v>
      </c>
      <c r="B368" s="247">
        <v>6</v>
      </c>
      <c r="C368" s="56">
        <v>5.8</v>
      </c>
      <c r="D368" s="284">
        <v>7.1</v>
      </c>
      <c r="E368" s="56">
        <v>4.9</v>
      </c>
      <c r="F368" s="181">
        <f t="shared" si="37"/>
        <v>6</v>
      </c>
      <c r="G368" s="181">
        <f t="shared" si="43"/>
        <v>96.91477102710422</v>
      </c>
      <c r="H368" s="182">
        <f t="shared" si="38"/>
        <v>5.547980537116311</v>
      </c>
      <c r="I368" s="248">
        <v>2.1</v>
      </c>
      <c r="J368" s="377">
        <v>7</v>
      </c>
      <c r="K368" s="50" t="s">
        <v>363</v>
      </c>
      <c r="L368" s="50">
        <v>3</v>
      </c>
      <c r="M368" s="354"/>
      <c r="N368" s="284">
        <v>18.5</v>
      </c>
      <c r="O368" s="203" t="s">
        <v>45</v>
      </c>
      <c r="P368" s="284">
        <v>2.6</v>
      </c>
      <c r="Q368" s="319"/>
      <c r="R368" s="50"/>
      <c r="S368" s="203">
        <v>989.5</v>
      </c>
      <c r="T368" s="249" t="s">
        <v>261</v>
      </c>
      <c r="U368" s="107" t="s">
        <v>356</v>
      </c>
      <c r="V368" s="23"/>
      <c r="X368" s="87">
        <v>6.5</v>
      </c>
      <c r="Y368" s="87">
        <v>1.4</v>
      </c>
      <c r="AH368" s="152">
        <f t="shared" si="39"/>
        <v>9.347120306962537</v>
      </c>
      <c r="AI368" s="152">
        <f t="shared" si="40"/>
        <v>9.218540243120705</v>
      </c>
      <c r="AJ368" s="152">
        <f t="shared" si="41"/>
        <v>9.058740243120704</v>
      </c>
      <c r="AK368" s="152">
        <f t="shared" si="42"/>
        <v>5.547980537116311</v>
      </c>
    </row>
    <row r="369" spans="1:37" ht="12" thickBot="1">
      <c r="A369" s="266">
        <v>41269</v>
      </c>
      <c r="B369" s="247">
        <v>3.5</v>
      </c>
      <c r="C369" s="56">
        <v>3.3</v>
      </c>
      <c r="D369" s="284">
        <v>8</v>
      </c>
      <c r="E369" s="56">
        <v>2.3</v>
      </c>
      <c r="F369" s="181">
        <f t="shared" si="37"/>
        <v>5.15</v>
      </c>
      <c r="G369" s="181">
        <f t="shared" si="43"/>
        <v>96.55992629734446</v>
      </c>
      <c r="H369" s="182">
        <f t="shared" si="38"/>
        <v>3.00542031613032</v>
      </c>
      <c r="I369" s="248">
        <v>-1.7</v>
      </c>
      <c r="J369" s="377">
        <v>3</v>
      </c>
      <c r="K369" s="50" t="s">
        <v>364</v>
      </c>
      <c r="L369" s="50">
        <v>3</v>
      </c>
      <c r="M369" s="354"/>
      <c r="N369" s="284">
        <v>22.4</v>
      </c>
      <c r="O369" s="203" t="s">
        <v>335</v>
      </c>
      <c r="P369" s="284">
        <v>6.4</v>
      </c>
      <c r="Q369" s="319"/>
      <c r="R369" s="50"/>
      <c r="S369" s="203">
        <v>1003.8</v>
      </c>
      <c r="T369" s="249" t="s">
        <v>482</v>
      </c>
      <c r="U369" s="107" t="s">
        <v>357</v>
      </c>
      <c r="V369" s="23"/>
      <c r="X369" s="87">
        <v>6.7</v>
      </c>
      <c r="Y369" s="87">
        <v>1.4</v>
      </c>
      <c r="AH369" s="152">
        <f t="shared" si="39"/>
        <v>7.848174955865539</v>
      </c>
      <c r="AI369" s="152">
        <f t="shared" si="40"/>
        <v>7.73799195307041</v>
      </c>
      <c r="AJ369" s="152">
        <f t="shared" si="41"/>
        <v>7.5781919530704105</v>
      </c>
      <c r="AK369" s="152">
        <f t="shared" si="42"/>
        <v>3.00542031613032</v>
      </c>
    </row>
    <row r="370" spans="1:37" ht="12" thickBot="1">
      <c r="A370" s="266">
        <v>41270</v>
      </c>
      <c r="B370" s="247">
        <v>4.6</v>
      </c>
      <c r="C370" s="56">
        <v>4.5</v>
      </c>
      <c r="D370" s="284">
        <v>7.4</v>
      </c>
      <c r="E370" s="56">
        <v>3.5</v>
      </c>
      <c r="F370" s="181">
        <f t="shared" si="37"/>
        <v>5.45</v>
      </c>
      <c r="G370" s="181">
        <f t="shared" si="43"/>
        <v>98.35987338940451</v>
      </c>
      <c r="H370" s="182">
        <f t="shared" si="38"/>
        <v>4.363979701494693</v>
      </c>
      <c r="I370" s="248">
        <v>3.6</v>
      </c>
      <c r="J370" s="377">
        <v>8</v>
      </c>
      <c r="K370" s="50" t="s">
        <v>456</v>
      </c>
      <c r="L370" s="50">
        <v>1</v>
      </c>
      <c r="M370" s="354"/>
      <c r="N370" s="284">
        <v>14.5</v>
      </c>
      <c r="O370" s="203" t="s">
        <v>293</v>
      </c>
      <c r="P370" s="284">
        <v>11.8</v>
      </c>
      <c r="Q370" s="319"/>
      <c r="R370" s="50"/>
      <c r="S370" s="203">
        <v>997.2</v>
      </c>
      <c r="T370" s="249" t="s">
        <v>260</v>
      </c>
      <c r="U370" s="107" t="s">
        <v>358</v>
      </c>
      <c r="V370" s="23"/>
      <c r="X370" s="87">
        <v>6.5</v>
      </c>
      <c r="Y370" s="87">
        <v>1.7</v>
      </c>
      <c r="AH370" s="152">
        <f t="shared" si="39"/>
        <v>8.479312848497392</v>
      </c>
      <c r="AI370" s="152">
        <f t="shared" si="40"/>
        <v>8.420141382073544</v>
      </c>
      <c r="AJ370" s="152">
        <f t="shared" si="41"/>
        <v>8.340241382073543</v>
      </c>
      <c r="AK370" s="152">
        <f t="shared" si="42"/>
        <v>4.363979701494693</v>
      </c>
    </row>
    <row r="371" spans="1:37" ht="12" thickBot="1">
      <c r="A371" s="266">
        <v>41271</v>
      </c>
      <c r="B371" s="247">
        <v>7.4</v>
      </c>
      <c r="C371" s="56">
        <v>7.2</v>
      </c>
      <c r="D371" s="284">
        <v>11.4</v>
      </c>
      <c r="E371" s="56">
        <v>3.1</v>
      </c>
      <c r="F371" s="181">
        <f t="shared" si="37"/>
        <v>7.25</v>
      </c>
      <c r="G371" s="181">
        <f t="shared" si="43"/>
        <v>97.08726484318834</v>
      </c>
      <c r="H371" s="182">
        <f t="shared" si="38"/>
        <v>6.968702507097594</v>
      </c>
      <c r="I371" s="248">
        <v>-0.5</v>
      </c>
      <c r="J371" s="377">
        <v>8</v>
      </c>
      <c r="K371" s="50" t="s">
        <v>363</v>
      </c>
      <c r="L371" s="50">
        <v>4</v>
      </c>
      <c r="M371" s="354"/>
      <c r="N371" s="284">
        <v>22.4</v>
      </c>
      <c r="O371" s="203" t="s">
        <v>111</v>
      </c>
      <c r="P371" s="284">
        <v>0.2</v>
      </c>
      <c r="Q371" s="319"/>
      <c r="R371" s="50"/>
      <c r="S371" s="203">
        <v>1012.9</v>
      </c>
      <c r="T371" s="249" t="s">
        <v>259</v>
      </c>
      <c r="U371" s="107" t="s">
        <v>359</v>
      </c>
      <c r="V371" s="23"/>
      <c r="X371" s="87">
        <v>6.6</v>
      </c>
      <c r="Y371" s="87">
        <v>1.6</v>
      </c>
      <c r="AH371" s="152">
        <f t="shared" si="39"/>
        <v>10.29234011027384</v>
      </c>
      <c r="AI371" s="152">
        <f t="shared" si="40"/>
        <v>10.152351501423265</v>
      </c>
      <c r="AJ371" s="152">
        <f t="shared" si="41"/>
        <v>9.992551501423264</v>
      </c>
      <c r="AK371" s="152">
        <f t="shared" si="42"/>
        <v>6.968702507097594</v>
      </c>
    </row>
    <row r="372" spans="1:37" ht="12" thickBot="1">
      <c r="A372" s="266">
        <v>41272</v>
      </c>
      <c r="B372" s="247">
        <v>10.1</v>
      </c>
      <c r="C372" s="56">
        <v>9.7</v>
      </c>
      <c r="D372" s="284">
        <v>10.1</v>
      </c>
      <c r="E372" s="56">
        <v>7.4</v>
      </c>
      <c r="F372" s="181">
        <f t="shared" si="37"/>
        <v>8.75</v>
      </c>
      <c r="G372" s="181">
        <f t="shared" si="43"/>
        <v>94.76700777092573</v>
      </c>
      <c r="H372" s="182">
        <f t="shared" si="38"/>
        <v>9.299665719636872</v>
      </c>
      <c r="I372" s="248">
        <v>6.5</v>
      </c>
      <c r="J372" s="377">
        <v>8</v>
      </c>
      <c r="K372" s="50" t="s">
        <v>362</v>
      </c>
      <c r="L372" s="412" t="s">
        <v>375</v>
      </c>
      <c r="M372" s="354"/>
      <c r="N372" s="284">
        <v>36.9</v>
      </c>
      <c r="O372" s="203" t="s">
        <v>362</v>
      </c>
      <c r="P372" s="284">
        <v>8.9</v>
      </c>
      <c r="Q372" s="319"/>
      <c r="R372" s="50"/>
      <c r="S372" s="203">
        <v>996.7</v>
      </c>
      <c r="T372" s="249" t="s">
        <v>88</v>
      </c>
      <c r="U372" s="107" t="s">
        <v>485</v>
      </c>
      <c r="V372" s="23"/>
      <c r="X372" s="87">
        <v>6.6</v>
      </c>
      <c r="Y372" s="87">
        <v>1.5</v>
      </c>
      <c r="AH372" s="152">
        <f t="shared" si="39"/>
        <v>12.355786973925246</v>
      </c>
      <c r="AI372" s="152">
        <f t="shared" si="40"/>
        <v>12.028809601738768</v>
      </c>
      <c r="AJ372" s="152">
        <f t="shared" si="41"/>
        <v>11.709209601738767</v>
      </c>
      <c r="AK372" s="152">
        <f t="shared" si="42"/>
        <v>9.299665719636872</v>
      </c>
    </row>
    <row r="373" spans="1:37" ht="12" thickBot="1">
      <c r="A373" s="266">
        <v>41273</v>
      </c>
      <c r="B373" s="247">
        <v>3.6</v>
      </c>
      <c r="C373" s="56">
        <v>3</v>
      </c>
      <c r="D373" s="284">
        <v>10.6</v>
      </c>
      <c r="E373" s="56">
        <v>3</v>
      </c>
      <c r="F373" s="181">
        <f t="shared" si="37"/>
        <v>6.8</v>
      </c>
      <c r="G373" s="181">
        <f t="shared" si="43"/>
        <v>89.77824856386968</v>
      </c>
      <c r="H373" s="182">
        <f t="shared" si="38"/>
        <v>2.081772415257597</v>
      </c>
      <c r="I373" s="248">
        <v>0.5</v>
      </c>
      <c r="J373" s="377">
        <v>3</v>
      </c>
      <c r="K373" s="50" t="s">
        <v>293</v>
      </c>
      <c r="L373" s="412" t="s">
        <v>396</v>
      </c>
      <c r="M373" s="354"/>
      <c r="N373" s="284">
        <v>39.1</v>
      </c>
      <c r="O373" s="203" t="s">
        <v>293</v>
      </c>
      <c r="P373" s="284">
        <v>0.3</v>
      </c>
      <c r="Q373" s="319"/>
      <c r="R373" s="50"/>
      <c r="S373" s="203">
        <v>1005.9</v>
      </c>
      <c r="T373" s="249" t="s">
        <v>183</v>
      </c>
      <c r="U373" s="107" t="s">
        <v>486</v>
      </c>
      <c r="V373" s="23"/>
      <c r="X373" s="87">
        <v>6.4</v>
      </c>
      <c r="Y373" s="87">
        <v>1.5</v>
      </c>
      <c r="AH373" s="152">
        <f t="shared" si="39"/>
        <v>7.903784318055541</v>
      </c>
      <c r="AI373" s="152">
        <f t="shared" si="40"/>
        <v>7.575279131016056</v>
      </c>
      <c r="AJ373" s="152">
        <f t="shared" si="41"/>
        <v>7.095879131016056</v>
      </c>
      <c r="AK373" s="152">
        <f t="shared" si="42"/>
        <v>2.081772415257597</v>
      </c>
    </row>
    <row r="374" spans="1:37" s="262" customFormat="1" ht="12" thickBot="1">
      <c r="A374" s="266">
        <v>41274</v>
      </c>
      <c r="B374" s="247">
        <v>10.3</v>
      </c>
      <c r="C374" s="56">
        <v>9.3</v>
      </c>
      <c r="D374" s="284">
        <v>10.3</v>
      </c>
      <c r="E374" s="56">
        <v>3.6</v>
      </c>
      <c r="F374" s="181">
        <f t="shared" si="37"/>
        <v>6.95</v>
      </c>
      <c r="G374" s="181">
        <f t="shared" si="43"/>
        <v>87.12911754338336</v>
      </c>
      <c r="H374" s="182">
        <f t="shared" si="38"/>
        <v>8.255422202704816</v>
      </c>
      <c r="I374" s="248">
        <v>8</v>
      </c>
      <c r="J374" s="377">
        <v>8</v>
      </c>
      <c r="K374" s="50" t="s">
        <v>364</v>
      </c>
      <c r="L374" s="412" t="s">
        <v>375</v>
      </c>
      <c r="M374" s="354"/>
      <c r="N374" s="284">
        <v>39.1</v>
      </c>
      <c r="O374" s="203" t="s">
        <v>95</v>
      </c>
      <c r="P374" s="284">
        <v>2.8</v>
      </c>
      <c r="Q374" s="319"/>
      <c r="R374" s="50"/>
      <c r="S374" s="203">
        <v>997.5</v>
      </c>
      <c r="T374" s="249" t="s">
        <v>107</v>
      </c>
      <c r="U374" s="107" t="s">
        <v>253</v>
      </c>
      <c r="V374" s="23"/>
      <c r="W374" s="261"/>
      <c r="X374" s="88">
        <v>6.3</v>
      </c>
      <c r="Y374" s="88">
        <v>1.6</v>
      </c>
      <c r="Z374" s="261"/>
      <c r="AA374" s="261"/>
      <c r="AB374" s="261"/>
      <c r="AC374" s="261"/>
      <c r="AD374" s="261"/>
      <c r="AE374" s="261"/>
      <c r="AF374" s="261"/>
      <c r="AG374" s="261"/>
      <c r="AH374" s="152">
        <f t="shared" si="39"/>
        <v>12.522189626588666</v>
      </c>
      <c r="AI374" s="152">
        <f t="shared" si="40"/>
        <v>11.709473318755796</v>
      </c>
      <c r="AJ374" s="152">
        <f t="shared" si="41"/>
        <v>10.910473318755797</v>
      </c>
      <c r="AK374" s="152">
        <f t="shared" si="42"/>
        <v>8.255422202704816</v>
      </c>
    </row>
    <row r="375" spans="2:19" ht="11.25">
      <c r="B375" s="42" t="s">
        <v>450</v>
      </c>
      <c r="D375" s="287" t="s">
        <v>61</v>
      </c>
      <c r="E375" s="42" t="s">
        <v>60</v>
      </c>
      <c r="F375" s="10" t="s">
        <v>62</v>
      </c>
      <c r="I375" s="42" t="s">
        <v>449</v>
      </c>
      <c r="J375" s="368" t="s">
        <v>501</v>
      </c>
      <c r="P375" s="406" t="s">
        <v>451</v>
      </c>
      <c r="S375" s="459">
        <v>1012.4</v>
      </c>
    </row>
    <row r="376" spans="2:16" ht="11.25">
      <c r="B376" s="263">
        <f>COUNTIF(B9:B374,"&lt;0")</f>
        <v>28</v>
      </c>
      <c r="D376" s="284">
        <f>COUNTIF(D9:D374,"&lt;0")</f>
        <v>1</v>
      </c>
      <c r="E376" s="56">
        <f>COUNTIF(E9:E374,"&lt;0")</f>
        <v>57</v>
      </c>
      <c r="F376" s="456">
        <f>SUM(F9:F374)/366</f>
        <v>9.465163934426227</v>
      </c>
      <c r="I376" s="147">
        <f>COUNTIF(I9:I374,"&lt;0")</f>
        <v>119</v>
      </c>
      <c r="J376" s="380">
        <f>SUM(J9:J374)/365/8*100</f>
        <v>69.6917808219178</v>
      </c>
      <c r="P376" s="284">
        <f>COUNTIF(P9:P374,"&gt;0.1")</f>
        <v>205</v>
      </c>
    </row>
    <row r="377" ht="11.25">
      <c r="P377" s="407" t="s">
        <v>452</v>
      </c>
    </row>
    <row r="378" ht="11.25">
      <c r="P378" s="284">
        <f>COUNTIF(P9:P374,"&gt;0.9")</f>
        <v>151</v>
      </c>
    </row>
    <row r="379" spans="11:16" ht="11.25">
      <c r="K379" s="4"/>
      <c r="L379" s="47">
        <f>COUNTIF(K9:K374,"=N")</f>
        <v>13</v>
      </c>
      <c r="P379" s="408" t="s">
        <v>470</v>
      </c>
    </row>
    <row r="380" spans="11:16" ht="11.25">
      <c r="K380" s="4"/>
      <c r="L380" s="47">
        <f>COUNTIF(K9:K374,"=NNE")</f>
        <v>5</v>
      </c>
      <c r="P380" s="284">
        <f>COUNTIF(P9:P374,"&gt;0.1")</f>
        <v>205</v>
      </c>
    </row>
    <row r="381" spans="11:16" ht="11.25">
      <c r="K381" s="4"/>
      <c r="L381" s="47">
        <f>COUNTIF(K9:K373,"=NNW")</f>
        <v>3</v>
      </c>
      <c r="P381" s="458">
        <v>997.9</v>
      </c>
    </row>
    <row r="382" spans="11:16" ht="11.25">
      <c r="K382" s="48" t="s">
        <v>454</v>
      </c>
      <c r="L382" s="48">
        <f>SUM(L379:L381)</f>
        <v>21</v>
      </c>
      <c r="P382" s="457" t="s">
        <v>130</v>
      </c>
    </row>
    <row r="383" spans="11:12" ht="11.25">
      <c r="K383" s="48" t="s">
        <v>455</v>
      </c>
      <c r="L383" s="48">
        <f>COUNTIF(K9:K374,"=NE")</f>
        <v>32</v>
      </c>
    </row>
    <row r="384" spans="11:12" ht="11.25">
      <c r="K384" s="4"/>
      <c r="L384" s="4"/>
    </row>
    <row r="385" spans="11:12" ht="11.25">
      <c r="K385" s="4"/>
      <c r="L385" s="47">
        <f>COUNTIF(K9:K374,"=E")</f>
        <v>21</v>
      </c>
    </row>
    <row r="386" spans="11:12" ht="11.25">
      <c r="K386" s="4"/>
      <c r="L386" s="47">
        <f>COUNTIF(K9:K374,"=ENE")</f>
        <v>19</v>
      </c>
    </row>
    <row r="387" spans="11:12" ht="11.25">
      <c r="K387" s="4"/>
      <c r="L387" s="47">
        <f>COUNTIF(K9:K374,"=ESE")</f>
        <v>6</v>
      </c>
    </row>
    <row r="388" spans="11:12" ht="11.25">
      <c r="K388" s="48" t="s">
        <v>456</v>
      </c>
      <c r="L388" s="48">
        <f>SUM(L385:L387)</f>
        <v>46</v>
      </c>
    </row>
    <row r="389" spans="11:12" ht="11.25">
      <c r="K389" s="48" t="s">
        <v>490</v>
      </c>
      <c r="L389" s="48">
        <f>COUNTIF(K9:K374,"=SE")</f>
        <v>17</v>
      </c>
    </row>
    <row r="390" spans="11:12" ht="11.25">
      <c r="K390" s="4"/>
      <c r="L390" s="4"/>
    </row>
    <row r="391" spans="11:12" ht="11.25">
      <c r="K391" s="4"/>
      <c r="L391" s="47">
        <f>COUNTIF(K9:K374,"=S")</f>
        <v>37</v>
      </c>
    </row>
    <row r="392" spans="11:12" ht="11.25">
      <c r="K392" s="4"/>
      <c r="L392" s="47">
        <f>COUNTIF(K9:K374,"=SSE")</f>
        <v>15</v>
      </c>
    </row>
    <row r="393" spans="11:12" ht="11.25">
      <c r="K393" s="4"/>
      <c r="L393" s="47">
        <f>COUNTIF(K9:K374,"=SSW")</f>
        <v>8</v>
      </c>
    </row>
    <row r="394" spans="11:12" ht="11.25">
      <c r="K394" s="48" t="s">
        <v>363</v>
      </c>
      <c r="L394" s="48">
        <f>SUM(L391:L393)</f>
        <v>60</v>
      </c>
    </row>
    <row r="395" spans="11:12" ht="11.25">
      <c r="K395" s="48" t="s">
        <v>364</v>
      </c>
      <c r="L395" s="48">
        <f>COUNTIF(K9:K374,"=SW")</f>
        <v>50</v>
      </c>
    </row>
    <row r="396" spans="11:12" ht="11.25">
      <c r="K396" s="4"/>
      <c r="L396" s="4"/>
    </row>
    <row r="397" spans="11:12" ht="11.25">
      <c r="K397" s="4"/>
      <c r="L397" s="47">
        <f>COUNTIF(K9:K374,"=W")</f>
        <v>47</v>
      </c>
    </row>
    <row r="398" spans="11:12" ht="11.25">
      <c r="K398" s="4"/>
      <c r="L398" s="47">
        <f>COUNTIF(K9:K374,"=WSW")</f>
        <v>27</v>
      </c>
    </row>
    <row r="399" spans="11:12" ht="11.25">
      <c r="K399" s="4"/>
      <c r="L399" s="47">
        <f>COUNTIF(K9:K374,"=WNW")</f>
        <v>19</v>
      </c>
    </row>
    <row r="400" spans="11:12" ht="11.25">
      <c r="K400" s="48" t="s">
        <v>45</v>
      </c>
      <c r="L400" s="48">
        <f>SUM(L397:L399)</f>
        <v>93</v>
      </c>
    </row>
    <row r="401" spans="11:12" ht="11.25">
      <c r="K401" s="48" t="s">
        <v>46</v>
      </c>
      <c r="L401" s="48">
        <f>COUNTIF(K9:K374,"=NW")</f>
        <v>30</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4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E129:E251 D68:D128">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4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4">
    <cfRule type="cellIs" priority="22" dxfId="8" operator="between" stopIfTrue="1">
      <formula>0.1</formula>
      <formula>99</formula>
    </cfRule>
  </conditionalFormatting>
  <conditionalFormatting sqref="N9:N374">
    <cfRule type="cellIs" priority="23" dxfId="9" operator="greaterThan" stopIfTrue="1">
      <formula>39.9</formula>
    </cfRule>
  </conditionalFormatting>
  <hyperlinks>
    <hyperlink ref="B1" r:id="rId1" display="Daily Weather data for Stanton Station: SOUTH DERBYSHIRE (near Burton upon Trent.)  Lat. 52°46'N Long. 1°36'W  Ht. 74m A.M.S.L.Grid Ref: SK 26500 (Paul Carfoot)"/>
  </hyperlinks>
  <printOptions/>
  <pageMargins left="0.75" right="0.75" top="1" bottom="1" header="0.5" footer="0.5"/>
  <pageSetup horizontalDpi="200" verticalDpi="2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B1:H367"/>
  <sheetViews>
    <sheetView workbookViewId="0" topLeftCell="A179">
      <selection activeCell="I367" sqref="I367"/>
    </sheetView>
  </sheetViews>
  <sheetFormatPr defaultColWidth="9.140625" defaultRowHeight="12.75"/>
  <cols>
    <col min="2" max="3" width="9.140625" style="299" customWidth="1"/>
  </cols>
  <sheetData>
    <row r="1" spans="2:7" ht="13.5" thickBot="1">
      <c r="B1" s="286">
        <v>4.6</v>
      </c>
      <c r="C1" s="140">
        <v>-3.9</v>
      </c>
      <c r="D1" s="2" t="s">
        <v>83</v>
      </c>
      <c r="F1" s="427">
        <v>10.2</v>
      </c>
      <c r="G1" s="428">
        <v>8.4</v>
      </c>
    </row>
    <row r="2" spans="2:7" ht="12.75">
      <c r="B2" s="287">
        <v>4.2</v>
      </c>
      <c r="C2" s="22">
        <v>-4.8</v>
      </c>
      <c r="F2" s="429">
        <v>11.5</v>
      </c>
      <c r="G2" s="430">
        <v>1.3</v>
      </c>
    </row>
    <row r="3" spans="2:7" ht="12.75">
      <c r="B3" s="284">
        <v>7.6</v>
      </c>
      <c r="C3" s="56">
        <v>-4</v>
      </c>
      <c r="D3" s="20"/>
      <c r="F3" s="431">
        <v>11.4</v>
      </c>
      <c r="G3" s="430">
        <v>1.7</v>
      </c>
    </row>
    <row r="4" spans="2:7" ht="12.75">
      <c r="B4" s="284">
        <v>6</v>
      </c>
      <c r="C4" s="56">
        <v>0.6</v>
      </c>
      <c r="D4" s="20"/>
      <c r="F4" s="431">
        <v>9.9</v>
      </c>
      <c r="G4" s="432">
        <v>3.6</v>
      </c>
    </row>
    <row r="5" spans="2:7" ht="12.75">
      <c r="B5" s="284">
        <v>3.5</v>
      </c>
      <c r="C5" s="56">
        <v>-0.6</v>
      </c>
      <c r="D5" s="20"/>
      <c r="F5" s="431">
        <v>8.1</v>
      </c>
      <c r="G5" s="432">
        <v>4.8</v>
      </c>
    </row>
    <row r="6" spans="2:7" ht="12.75">
      <c r="B6" s="284">
        <v>3.8</v>
      </c>
      <c r="C6" s="417">
        <v>-5</v>
      </c>
      <c r="D6" s="20"/>
      <c r="F6" s="431">
        <v>9.8</v>
      </c>
      <c r="G6" s="430">
        <v>1.3</v>
      </c>
    </row>
    <row r="7" spans="2:7" ht="12.75">
      <c r="B7" s="284">
        <v>5.9</v>
      </c>
      <c r="C7" s="56">
        <v>-2.9</v>
      </c>
      <c r="D7" s="20"/>
      <c r="F7" s="431">
        <v>8.6</v>
      </c>
      <c r="G7" s="433">
        <v>1.5</v>
      </c>
    </row>
    <row r="8" spans="2:7" ht="12.75">
      <c r="B8" s="284">
        <v>7.4</v>
      </c>
      <c r="C8" s="56">
        <v>0.4</v>
      </c>
      <c r="D8" s="20"/>
      <c r="F8" s="431">
        <v>10.4</v>
      </c>
      <c r="G8" s="432">
        <v>7.5</v>
      </c>
    </row>
    <row r="9" spans="2:7" ht="12.75">
      <c r="B9" s="284">
        <v>8</v>
      </c>
      <c r="C9" s="56">
        <v>1.7</v>
      </c>
      <c r="D9" s="20"/>
      <c r="F9" s="431">
        <v>10.6</v>
      </c>
      <c r="G9" s="432">
        <v>7.5</v>
      </c>
    </row>
    <row r="10" spans="2:7" ht="12.75">
      <c r="B10" s="284">
        <v>5.1</v>
      </c>
      <c r="C10" s="56">
        <v>0</v>
      </c>
      <c r="D10" s="20"/>
      <c r="F10" s="431">
        <v>10.9</v>
      </c>
      <c r="G10" s="430">
        <v>1.3</v>
      </c>
    </row>
    <row r="11" spans="2:7" ht="12.75">
      <c r="B11" s="284">
        <v>2.4</v>
      </c>
      <c r="C11" s="56">
        <v>-4.3</v>
      </c>
      <c r="D11" s="20"/>
      <c r="F11" s="431">
        <v>11.8</v>
      </c>
      <c r="G11" s="430">
        <v>7.3</v>
      </c>
    </row>
    <row r="12" spans="2:7" ht="12.75">
      <c r="B12" s="418">
        <v>-0.5</v>
      </c>
      <c r="C12" s="56">
        <v>-4.1</v>
      </c>
      <c r="D12" s="20"/>
      <c r="F12" s="431">
        <v>10.5</v>
      </c>
      <c r="G12" s="430">
        <v>8.5</v>
      </c>
    </row>
    <row r="13" spans="2:7" ht="12.75">
      <c r="B13" s="329">
        <v>3.5</v>
      </c>
      <c r="C13" s="295">
        <v>-5</v>
      </c>
      <c r="D13" s="20"/>
      <c r="F13" s="431">
        <v>5.2</v>
      </c>
      <c r="G13" s="430">
        <v>-1.2</v>
      </c>
    </row>
    <row r="14" spans="2:7" ht="12.75">
      <c r="B14" s="284">
        <v>7.3</v>
      </c>
      <c r="C14" s="56">
        <v>-4.3</v>
      </c>
      <c r="D14" s="20"/>
      <c r="F14" s="431">
        <v>3.6</v>
      </c>
      <c r="G14" s="434">
        <v>-6.2</v>
      </c>
    </row>
    <row r="15" spans="2:7" ht="12.75">
      <c r="B15" s="284">
        <v>8.4</v>
      </c>
      <c r="C15" s="56">
        <v>3.5</v>
      </c>
      <c r="D15" s="20"/>
      <c r="F15" s="431">
        <v>5.4</v>
      </c>
      <c r="G15" s="434">
        <v>-5.6</v>
      </c>
    </row>
    <row r="16" spans="2:7" ht="12.75">
      <c r="B16" s="284">
        <v>7.4</v>
      </c>
      <c r="C16" s="56">
        <v>2</v>
      </c>
      <c r="D16" s="20"/>
      <c r="F16" s="431">
        <v>4.4</v>
      </c>
      <c r="G16" s="430">
        <v>-4.4</v>
      </c>
    </row>
    <row r="17" spans="2:7" ht="12.75">
      <c r="B17" s="284">
        <v>8.1</v>
      </c>
      <c r="C17" s="56">
        <v>2.1</v>
      </c>
      <c r="D17" s="20"/>
      <c r="F17" s="431">
        <v>7.4</v>
      </c>
      <c r="G17" s="434">
        <v>-5</v>
      </c>
    </row>
    <row r="18" spans="2:7" ht="12.75">
      <c r="B18" s="284">
        <v>6.4</v>
      </c>
      <c r="C18" s="56">
        <v>2.6</v>
      </c>
      <c r="D18" s="20"/>
      <c r="F18" s="431">
        <v>10.9</v>
      </c>
      <c r="G18" s="430">
        <v>-4.2</v>
      </c>
    </row>
    <row r="19" spans="2:7" ht="12.75">
      <c r="B19" s="284">
        <v>6.1</v>
      </c>
      <c r="C19" s="56">
        <v>3</v>
      </c>
      <c r="D19" s="20"/>
      <c r="F19" s="431">
        <v>8.4</v>
      </c>
      <c r="G19" s="430">
        <v>3.6</v>
      </c>
    </row>
    <row r="20" spans="2:7" ht="12.75">
      <c r="B20" s="284">
        <v>7.5</v>
      </c>
      <c r="C20" s="56">
        <v>4</v>
      </c>
      <c r="D20" s="20"/>
      <c r="F20" s="431">
        <v>10.8</v>
      </c>
      <c r="G20" s="430">
        <v>2.7</v>
      </c>
    </row>
    <row r="21" spans="2:7" ht="12.75">
      <c r="B21" s="284">
        <v>7.6</v>
      </c>
      <c r="C21" s="56">
        <v>5.2</v>
      </c>
      <c r="D21" s="20"/>
      <c r="F21" s="431">
        <v>10.6</v>
      </c>
      <c r="G21" s="430">
        <v>5.6</v>
      </c>
    </row>
    <row r="22" spans="2:7" ht="12.75">
      <c r="B22" s="284">
        <v>12.1</v>
      </c>
      <c r="C22" s="56">
        <v>2.6</v>
      </c>
      <c r="D22" s="20"/>
      <c r="F22" s="431">
        <v>10.6</v>
      </c>
      <c r="G22" s="430">
        <v>3.9</v>
      </c>
    </row>
    <row r="23" spans="2:7" ht="12.75">
      <c r="B23" s="284">
        <v>9.9</v>
      </c>
      <c r="C23" s="56">
        <v>6.6</v>
      </c>
      <c r="D23" s="20"/>
      <c r="F23" s="431">
        <v>8.5</v>
      </c>
      <c r="G23" s="430">
        <v>3.2</v>
      </c>
    </row>
    <row r="24" spans="2:7" ht="12.75">
      <c r="B24" s="284">
        <v>6.7</v>
      </c>
      <c r="C24" s="56">
        <v>5</v>
      </c>
      <c r="D24" s="20"/>
      <c r="F24" s="431">
        <v>9.3</v>
      </c>
      <c r="G24" s="430">
        <v>-0.8</v>
      </c>
    </row>
    <row r="25" spans="2:7" ht="12.75">
      <c r="B25" s="284">
        <v>7.1</v>
      </c>
      <c r="C25" s="56">
        <v>4.9</v>
      </c>
      <c r="D25" s="20"/>
      <c r="F25" s="431">
        <v>9.9</v>
      </c>
      <c r="G25" s="430">
        <v>3.3</v>
      </c>
    </row>
    <row r="26" spans="2:7" ht="12.75">
      <c r="B26" s="284">
        <v>8</v>
      </c>
      <c r="C26" s="56">
        <v>2.3</v>
      </c>
      <c r="D26" s="20"/>
      <c r="F26" s="431">
        <v>5.3</v>
      </c>
      <c r="G26" s="430">
        <v>4.2</v>
      </c>
    </row>
    <row r="27" spans="2:7" ht="12.75">
      <c r="B27" s="284">
        <v>7.4</v>
      </c>
      <c r="C27" s="56">
        <v>3.5</v>
      </c>
      <c r="D27" s="20"/>
      <c r="F27" s="431">
        <v>8.4</v>
      </c>
      <c r="G27" s="430">
        <v>0</v>
      </c>
    </row>
    <row r="28" spans="2:7" ht="12.75">
      <c r="B28" s="284">
        <v>11.4</v>
      </c>
      <c r="C28" s="56">
        <v>3.1</v>
      </c>
      <c r="D28" s="20"/>
      <c r="F28" s="431">
        <v>6.4</v>
      </c>
      <c r="G28" s="430">
        <v>-0.3</v>
      </c>
    </row>
    <row r="29" spans="2:8" ht="12.75">
      <c r="B29" s="284">
        <v>10.1</v>
      </c>
      <c r="C29" s="56">
        <v>7.4</v>
      </c>
      <c r="D29" s="20"/>
      <c r="F29" s="277">
        <v>2.6</v>
      </c>
      <c r="G29" s="49">
        <v>-1.8</v>
      </c>
      <c r="H29" s="30"/>
    </row>
    <row r="30" spans="2:8" ht="12.75">
      <c r="B30" s="284">
        <v>10.6</v>
      </c>
      <c r="C30" s="56">
        <v>3</v>
      </c>
      <c r="D30" s="20"/>
      <c r="F30" s="277">
        <v>3.4</v>
      </c>
      <c r="G30" s="49">
        <v>-2.4</v>
      </c>
      <c r="H30" s="30"/>
    </row>
    <row r="31" spans="2:8" ht="12.75">
      <c r="B31" s="284">
        <v>10.3</v>
      </c>
      <c r="C31" s="56">
        <v>3.6</v>
      </c>
      <c r="D31" s="30"/>
      <c r="F31" s="431">
        <v>1.5</v>
      </c>
      <c r="G31" s="430">
        <v>-1.9</v>
      </c>
      <c r="H31" s="30"/>
    </row>
    <row r="32" spans="2:8" ht="12.75">
      <c r="B32" s="284">
        <f>SUM(B1:B31)/31</f>
        <v>6.9</v>
      </c>
      <c r="C32" s="56">
        <f>SUM(C1:C31)/31</f>
        <v>0.9096774193548389</v>
      </c>
      <c r="D32" s="30">
        <f>SUM(B32:C32)/2</f>
        <v>3.9048387096774198</v>
      </c>
      <c r="F32" s="435">
        <v>2.9</v>
      </c>
      <c r="G32" s="436">
        <v>-2.8</v>
      </c>
      <c r="H32" s="30"/>
    </row>
    <row r="33" spans="2:7" ht="12.75">
      <c r="B33" s="284"/>
      <c r="C33" s="56"/>
      <c r="F33" s="421">
        <v>1.4</v>
      </c>
      <c r="G33" s="161">
        <v>-4.2</v>
      </c>
    </row>
    <row r="34" spans="2:7" ht="12.75">
      <c r="B34" s="284"/>
      <c r="C34" s="56"/>
      <c r="F34" s="421">
        <v>1.7</v>
      </c>
      <c r="G34" s="437">
        <v>-7.5</v>
      </c>
    </row>
    <row r="35" spans="2:7" ht="12.75">
      <c r="B35" s="284"/>
      <c r="C35" s="56"/>
      <c r="F35" s="438">
        <v>0.2</v>
      </c>
      <c r="G35" s="437">
        <v>-8.9</v>
      </c>
    </row>
    <row r="36" spans="2:7" ht="12.75">
      <c r="B36" s="284"/>
      <c r="C36" s="56"/>
      <c r="F36" s="421">
        <v>5.1</v>
      </c>
      <c r="G36" s="437">
        <v>-7.4</v>
      </c>
    </row>
    <row r="37" spans="2:7" ht="12.75">
      <c r="B37" s="415"/>
      <c r="C37" s="298"/>
      <c r="F37" s="439">
        <v>4.6</v>
      </c>
      <c r="G37" s="161">
        <v>-3.4</v>
      </c>
    </row>
    <row r="38" spans="6:7" ht="11.25">
      <c r="F38" s="439">
        <v>1.9</v>
      </c>
      <c r="G38" s="161">
        <v>-4</v>
      </c>
    </row>
    <row r="39" spans="6:7" ht="11.25">
      <c r="F39" s="439">
        <v>0.6</v>
      </c>
      <c r="G39" s="437">
        <v>-6.9</v>
      </c>
    </row>
    <row r="40" spans="6:7" ht="11.25">
      <c r="F40" s="440">
        <v>1.5</v>
      </c>
      <c r="G40" s="161">
        <v>-2.8</v>
      </c>
    </row>
    <row r="41" spans="6:7" ht="11.25">
      <c r="F41" s="440">
        <v>1.5</v>
      </c>
      <c r="G41" s="161">
        <v>-1.6</v>
      </c>
    </row>
    <row r="42" spans="6:7" ht="11.25">
      <c r="F42" s="440">
        <v>2.6</v>
      </c>
      <c r="G42" s="437">
        <v>-8</v>
      </c>
    </row>
    <row r="43" spans="6:7" ht="11.25">
      <c r="F43" s="441">
        <v>5.5</v>
      </c>
      <c r="G43" s="437">
        <v>-7.3</v>
      </c>
    </row>
    <row r="44" spans="6:7" ht="11.25">
      <c r="F44" s="442">
        <v>7.9</v>
      </c>
      <c r="G44" s="161">
        <v>1.7</v>
      </c>
    </row>
    <row r="45" spans="6:7" ht="11.25">
      <c r="F45" s="442">
        <v>8.2</v>
      </c>
      <c r="G45" s="161">
        <v>2.4</v>
      </c>
    </row>
    <row r="46" spans="6:7" ht="11.25">
      <c r="F46" s="442">
        <v>10.4</v>
      </c>
      <c r="G46" s="161">
        <v>3.6</v>
      </c>
    </row>
    <row r="47" spans="6:7" ht="11.25">
      <c r="F47" s="421">
        <v>9.7</v>
      </c>
      <c r="G47" s="161">
        <v>4.2</v>
      </c>
    </row>
    <row r="48" spans="6:7" ht="11.25">
      <c r="F48" s="421">
        <v>11.1</v>
      </c>
      <c r="G48" s="161">
        <v>5.3</v>
      </c>
    </row>
    <row r="49" spans="6:7" ht="11.25">
      <c r="F49" s="421">
        <v>8.5</v>
      </c>
      <c r="G49" s="161">
        <v>7.4</v>
      </c>
    </row>
    <row r="50" spans="6:7" ht="11.25">
      <c r="F50" s="421">
        <v>6</v>
      </c>
      <c r="G50" s="161">
        <v>-0.4</v>
      </c>
    </row>
    <row r="51" spans="6:7" ht="11.25">
      <c r="F51" s="421">
        <v>7.7</v>
      </c>
      <c r="G51" s="161">
        <v>-1</v>
      </c>
    </row>
    <row r="52" spans="6:7" ht="11.25">
      <c r="F52" s="421">
        <v>11.4</v>
      </c>
      <c r="G52" s="161">
        <v>1.7</v>
      </c>
    </row>
    <row r="53" spans="6:7" ht="11.25">
      <c r="F53" s="421">
        <v>12</v>
      </c>
      <c r="G53" s="161">
        <v>6</v>
      </c>
    </row>
    <row r="54" spans="6:7" ht="11.25">
      <c r="F54" s="443">
        <v>17.7</v>
      </c>
      <c r="G54" s="161">
        <v>8.1</v>
      </c>
    </row>
    <row r="55" spans="6:7" ht="11.25">
      <c r="F55" s="421">
        <v>14</v>
      </c>
      <c r="G55" s="444">
        <v>10.4</v>
      </c>
    </row>
    <row r="56" spans="6:7" ht="11.25">
      <c r="F56" s="421">
        <v>10.8</v>
      </c>
      <c r="G56" s="161">
        <v>0</v>
      </c>
    </row>
    <row r="57" spans="6:7" ht="11.25">
      <c r="F57" s="421">
        <v>11.3</v>
      </c>
      <c r="G57" s="161">
        <v>-0.4</v>
      </c>
    </row>
    <row r="58" spans="6:7" ht="11.25">
      <c r="F58" s="421">
        <v>11.9</v>
      </c>
      <c r="G58" s="161">
        <v>2.3</v>
      </c>
    </row>
    <row r="59" spans="6:7" ht="11.25">
      <c r="F59" s="421">
        <v>12.1</v>
      </c>
      <c r="G59" s="161">
        <v>7.8</v>
      </c>
    </row>
    <row r="60" spans="6:7" ht="11.25">
      <c r="F60" s="421">
        <v>12.8</v>
      </c>
      <c r="G60" s="420">
        <v>7.7</v>
      </c>
    </row>
    <row r="61" spans="6:7" ht="11.25">
      <c r="F61" s="419">
        <v>15.4</v>
      </c>
      <c r="G61" s="445">
        <v>1.6</v>
      </c>
    </row>
    <row r="62" spans="6:7" ht="11.25">
      <c r="F62" s="421">
        <v>13.2</v>
      </c>
      <c r="G62" s="161">
        <v>1.2</v>
      </c>
    </row>
    <row r="63" spans="6:7" ht="11.25">
      <c r="F63" s="421">
        <v>12.7</v>
      </c>
      <c r="G63" s="445">
        <v>3.5</v>
      </c>
    </row>
    <row r="64" spans="6:7" ht="11.25">
      <c r="F64" s="421">
        <v>6</v>
      </c>
      <c r="G64" s="445">
        <v>4.2</v>
      </c>
    </row>
    <row r="65" spans="6:7" ht="11.25">
      <c r="F65" s="421">
        <v>10.1</v>
      </c>
      <c r="G65" s="161">
        <v>2</v>
      </c>
    </row>
    <row r="66" spans="6:7" ht="11.25">
      <c r="F66" s="421">
        <v>10.3</v>
      </c>
      <c r="G66" s="161">
        <v>-4.2</v>
      </c>
    </row>
    <row r="67" spans="6:7" ht="11.25">
      <c r="F67" s="421">
        <v>9.9</v>
      </c>
      <c r="G67" s="424">
        <v>-2</v>
      </c>
    </row>
    <row r="68" spans="6:7" ht="11.25">
      <c r="F68" s="421">
        <v>11.7</v>
      </c>
      <c r="G68" s="161">
        <v>-0.6</v>
      </c>
    </row>
    <row r="69" spans="6:7" ht="11.25">
      <c r="F69" s="421">
        <v>14.6</v>
      </c>
      <c r="G69" s="161">
        <v>3</v>
      </c>
    </row>
    <row r="70" spans="6:7" ht="11.25">
      <c r="F70" s="421">
        <v>14.5</v>
      </c>
      <c r="G70" s="161">
        <v>6.3</v>
      </c>
    </row>
    <row r="71" spans="6:7" ht="11.25">
      <c r="F71" s="421">
        <v>16</v>
      </c>
      <c r="G71" s="161">
        <v>6.7</v>
      </c>
    </row>
    <row r="72" spans="6:7" ht="11.25">
      <c r="F72" s="421">
        <v>11.4</v>
      </c>
      <c r="G72" s="161">
        <v>5.6</v>
      </c>
    </row>
    <row r="73" spans="6:7" ht="11.25">
      <c r="F73" s="421">
        <v>10.8</v>
      </c>
      <c r="G73" s="161">
        <v>6.4</v>
      </c>
    </row>
    <row r="74" spans="6:7" ht="11.25">
      <c r="F74" s="421">
        <v>8.5</v>
      </c>
      <c r="G74" s="161">
        <v>4.8</v>
      </c>
    </row>
    <row r="75" spans="6:7" ht="11.25">
      <c r="F75" s="421">
        <v>9.8</v>
      </c>
      <c r="G75" s="161">
        <v>0.2</v>
      </c>
    </row>
    <row r="76" spans="6:7" ht="11.25">
      <c r="F76" s="421">
        <v>10</v>
      </c>
      <c r="G76" s="161">
        <v>1.6</v>
      </c>
    </row>
    <row r="77" spans="6:7" ht="11.25">
      <c r="F77" s="421">
        <v>12.2</v>
      </c>
      <c r="G77" s="161">
        <v>5.8</v>
      </c>
    </row>
    <row r="78" spans="6:7" ht="11.25">
      <c r="F78" s="421">
        <v>11.5</v>
      </c>
      <c r="G78" s="161">
        <v>2.7</v>
      </c>
    </row>
    <row r="79" spans="6:7" ht="11.25">
      <c r="F79" s="421">
        <v>11.4</v>
      </c>
      <c r="G79" s="161">
        <v>-2.1</v>
      </c>
    </row>
    <row r="80" spans="6:7" ht="11.25">
      <c r="F80" s="421">
        <v>15.5</v>
      </c>
      <c r="G80" s="161">
        <v>3.5</v>
      </c>
    </row>
    <row r="81" spans="6:7" ht="11.25">
      <c r="F81" s="421">
        <v>13.6</v>
      </c>
      <c r="G81" s="161">
        <v>2.4</v>
      </c>
    </row>
    <row r="82" spans="6:7" ht="11.25">
      <c r="F82" s="421">
        <v>15.7</v>
      </c>
      <c r="G82" s="161">
        <v>2.6</v>
      </c>
    </row>
    <row r="83" spans="6:7" ht="11.25">
      <c r="F83" s="421">
        <v>13.9</v>
      </c>
      <c r="G83" s="161">
        <v>5.7</v>
      </c>
    </row>
    <row r="84" spans="6:7" ht="11.25">
      <c r="F84" s="421">
        <v>15.4</v>
      </c>
      <c r="G84" s="161">
        <v>4</v>
      </c>
    </row>
    <row r="85" spans="6:7" ht="11.25">
      <c r="F85" s="421">
        <v>16.1</v>
      </c>
      <c r="G85" s="161">
        <v>3.1</v>
      </c>
    </row>
    <row r="86" spans="6:7" ht="11.25">
      <c r="F86" s="421">
        <v>19.6</v>
      </c>
      <c r="G86" s="161">
        <v>1.1</v>
      </c>
    </row>
    <row r="87" spans="6:7" ht="11.25">
      <c r="F87" s="421">
        <v>20.8</v>
      </c>
      <c r="G87" s="161">
        <v>0.2</v>
      </c>
    </row>
    <row r="88" spans="6:7" ht="11.25">
      <c r="F88" s="446">
        <v>21.4</v>
      </c>
      <c r="G88" s="161">
        <v>0.6</v>
      </c>
    </row>
    <row r="89" spans="6:7" ht="11.25">
      <c r="F89" s="421">
        <v>19.5</v>
      </c>
      <c r="G89" s="161">
        <v>1.7</v>
      </c>
    </row>
    <row r="90" spans="6:7" ht="11.25">
      <c r="F90" s="421">
        <v>12.7</v>
      </c>
      <c r="G90" s="161">
        <v>6.3</v>
      </c>
    </row>
    <row r="91" spans="6:7" ht="11.25">
      <c r="F91" s="421">
        <v>11.5</v>
      </c>
      <c r="G91" s="161">
        <v>6.4</v>
      </c>
    </row>
    <row r="92" spans="6:7" ht="11.25">
      <c r="F92" s="419">
        <v>14.4</v>
      </c>
      <c r="G92" s="445">
        <v>-2.7</v>
      </c>
    </row>
    <row r="93" spans="6:7" ht="11.25">
      <c r="F93" s="421">
        <v>11.2</v>
      </c>
      <c r="G93" s="161">
        <v>0.4</v>
      </c>
    </row>
    <row r="94" spans="6:7" ht="11.25">
      <c r="F94" s="421">
        <v>11.4</v>
      </c>
      <c r="G94" s="161">
        <v>6.7</v>
      </c>
    </row>
    <row r="95" spans="6:7" ht="11.25">
      <c r="F95" s="447">
        <v>4.3</v>
      </c>
      <c r="G95" s="161">
        <v>0.9</v>
      </c>
    </row>
    <row r="96" spans="6:7" ht="11.25">
      <c r="F96" s="421">
        <v>8.8</v>
      </c>
      <c r="G96" s="161">
        <v>1.3</v>
      </c>
    </row>
    <row r="97" spans="6:7" ht="11.25">
      <c r="F97" s="421">
        <v>9.5</v>
      </c>
      <c r="G97" s="445">
        <v>-4</v>
      </c>
    </row>
    <row r="98" spans="6:7" ht="11.25">
      <c r="F98" s="421">
        <v>9.9</v>
      </c>
      <c r="G98" s="445">
        <v>6</v>
      </c>
    </row>
    <row r="99" spans="6:7" ht="11.25">
      <c r="F99" s="421">
        <v>12.6</v>
      </c>
      <c r="G99" s="161">
        <v>6.6</v>
      </c>
    </row>
    <row r="100" spans="6:7" ht="11.25">
      <c r="F100" s="421">
        <v>11.4</v>
      </c>
      <c r="G100" s="161">
        <v>7.1</v>
      </c>
    </row>
    <row r="101" spans="6:7" ht="11.25">
      <c r="F101" s="421">
        <v>12</v>
      </c>
      <c r="G101" s="161">
        <v>3.7</v>
      </c>
    </row>
    <row r="102" spans="6:7" ht="11.25">
      <c r="F102" s="421">
        <v>12.5</v>
      </c>
      <c r="G102" s="161">
        <v>0.5</v>
      </c>
    </row>
    <row r="103" spans="6:7" ht="11.25">
      <c r="F103" s="421">
        <v>12.1</v>
      </c>
      <c r="G103" s="161">
        <v>2.1</v>
      </c>
    </row>
    <row r="104" spans="6:7" ht="11.25">
      <c r="F104" s="421">
        <v>12.1</v>
      </c>
      <c r="G104" s="161">
        <v>0</v>
      </c>
    </row>
    <row r="105" spans="6:7" ht="11.25">
      <c r="F105" s="421">
        <v>11.6</v>
      </c>
      <c r="G105" s="161">
        <v>2.6</v>
      </c>
    </row>
    <row r="106" spans="6:7" ht="11.25">
      <c r="F106" s="421">
        <v>10</v>
      </c>
      <c r="G106" s="448">
        <v>-2.4</v>
      </c>
    </row>
    <row r="107" spans="6:7" ht="11.25">
      <c r="F107" s="421">
        <v>11.6</v>
      </c>
      <c r="G107" s="445">
        <v>-2.5</v>
      </c>
    </row>
    <row r="108" spans="6:7" ht="11.25">
      <c r="F108" s="421">
        <v>12.9</v>
      </c>
      <c r="G108" s="161">
        <v>4.1</v>
      </c>
    </row>
    <row r="109" spans="6:7" ht="11.25">
      <c r="F109" s="421">
        <v>9.6</v>
      </c>
      <c r="G109" s="161">
        <v>3.8</v>
      </c>
    </row>
    <row r="110" spans="6:7" ht="11.25">
      <c r="F110" s="421">
        <v>11.2</v>
      </c>
      <c r="G110" s="161">
        <v>5.6</v>
      </c>
    </row>
    <row r="111" spans="6:7" ht="11.25">
      <c r="F111" s="421">
        <v>12.5</v>
      </c>
      <c r="G111" s="161">
        <v>3</v>
      </c>
    </row>
    <row r="112" spans="6:7" ht="11.25">
      <c r="F112" s="421">
        <v>11.5</v>
      </c>
      <c r="G112" s="161">
        <v>1.3</v>
      </c>
    </row>
    <row r="113" spans="6:7" ht="11.25">
      <c r="F113" s="421">
        <v>11.5</v>
      </c>
      <c r="G113" s="161">
        <v>2.5</v>
      </c>
    </row>
    <row r="114" spans="6:7" ht="11.25">
      <c r="F114" s="421">
        <v>13.1</v>
      </c>
      <c r="G114" s="161">
        <v>4.3</v>
      </c>
    </row>
    <row r="115" spans="6:7" ht="11.25">
      <c r="F115" s="421">
        <v>12.8</v>
      </c>
      <c r="G115" s="161">
        <v>3</v>
      </c>
    </row>
    <row r="116" spans="6:7" ht="11.25">
      <c r="F116" s="421">
        <v>11.6</v>
      </c>
      <c r="G116" s="161">
        <v>4.6</v>
      </c>
    </row>
    <row r="117" spans="6:7" ht="11.25">
      <c r="F117" s="421">
        <v>12.8</v>
      </c>
      <c r="G117" s="161">
        <v>6</v>
      </c>
    </row>
    <row r="118" spans="6:7" ht="11.25">
      <c r="F118" s="421">
        <v>7.9</v>
      </c>
      <c r="G118" s="161">
        <v>6</v>
      </c>
    </row>
    <row r="119" spans="6:7" ht="11.25">
      <c r="F119" s="421">
        <v>9</v>
      </c>
      <c r="G119" s="161">
        <v>4.9</v>
      </c>
    </row>
    <row r="120" spans="6:7" ht="11.25">
      <c r="F120" s="421">
        <v>12.1</v>
      </c>
      <c r="G120" s="161">
        <v>4.1</v>
      </c>
    </row>
    <row r="121" spans="6:7" ht="11.25">
      <c r="F121" s="421">
        <v>17.6</v>
      </c>
      <c r="G121" s="449">
        <v>3.9</v>
      </c>
    </row>
    <row r="122" spans="6:7" ht="11.25">
      <c r="F122" s="450">
        <v>10.5</v>
      </c>
      <c r="G122" s="420">
        <v>9</v>
      </c>
    </row>
    <row r="123" spans="6:7" ht="11.25">
      <c r="F123" s="421">
        <v>15.7</v>
      </c>
      <c r="G123" s="161">
        <v>8.3</v>
      </c>
    </row>
    <row r="124" spans="6:7" ht="11.25">
      <c r="F124" s="450">
        <v>8.5</v>
      </c>
      <c r="G124" s="161">
        <v>6.3</v>
      </c>
    </row>
    <row r="125" spans="6:7" ht="11.25">
      <c r="F125" s="450">
        <v>9.7</v>
      </c>
      <c r="G125" s="161">
        <v>5.9</v>
      </c>
    </row>
    <row r="126" spans="6:7" ht="11.25">
      <c r="F126" s="450">
        <v>8.9</v>
      </c>
      <c r="G126" s="445">
        <v>-0.1</v>
      </c>
    </row>
    <row r="127" spans="6:7" ht="11.25">
      <c r="F127" s="421">
        <v>11.4</v>
      </c>
      <c r="G127" s="449">
        <v>0.5</v>
      </c>
    </row>
    <row r="128" spans="6:7" ht="11.25">
      <c r="F128" s="421">
        <v>12.4</v>
      </c>
      <c r="G128" s="449">
        <v>2.5</v>
      </c>
    </row>
    <row r="129" spans="6:7" ht="11.25">
      <c r="F129" s="421">
        <v>17.8</v>
      </c>
      <c r="G129" s="161">
        <v>7.7</v>
      </c>
    </row>
    <row r="130" spans="6:7" ht="11.25">
      <c r="F130" s="421">
        <v>15.1</v>
      </c>
      <c r="G130" s="161">
        <v>7</v>
      </c>
    </row>
    <row r="131" spans="6:7" ht="11.25">
      <c r="F131" s="421">
        <v>17.9</v>
      </c>
      <c r="G131" s="161">
        <v>12.5</v>
      </c>
    </row>
    <row r="132" spans="6:7" ht="11.25">
      <c r="F132" s="421">
        <v>13</v>
      </c>
      <c r="G132" s="161">
        <v>8.9</v>
      </c>
    </row>
    <row r="133" spans="6:7" ht="11.25">
      <c r="F133" s="421">
        <v>15.5</v>
      </c>
      <c r="G133" s="449">
        <v>1.6</v>
      </c>
    </row>
    <row r="134" spans="6:7" ht="11.25">
      <c r="F134" s="421">
        <v>16.9</v>
      </c>
      <c r="G134" s="449">
        <v>1.1</v>
      </c>
    </row>
    <row r="135" spans="6:7" ht="11.25">
      <c r="F135" s="421">
        <v>15.8</v>
      </c>
      <c r="G135" s="161">
        <v>7</v>
      </c>
    </row>
    <row r="136" spans="6:7" ht="11.25">
      <c r="F136" s="421">
        <v>11.2</v>
      </c>
      <c r="G136" s="449">
        <v>3.4</v>
      </c>
    </row>
    <row r="137" spans="6:7" ht="11.25">
      <c r="F137" s="421">
        <v>13.1</v>
      </c>
      <c r="G137" s="449">
        <v>0.9</v>
      </c>
    </row>
    <row r="138" spans="6:7" ht="11.25">
      <c r="F138" s="421">
        <v>15.2</v>
      </c>
      <c r="G138" s="449">
        <v>2.5</v>
      </c>
    </row>
    <row r="139" spans="6:7" ht="11.25">
      <c r="F139" s="421">
        <v>14.8</v>
      </c>
      <c r="G139" s="161">
        <v>7.4</v>
      </c>
    </row>
    <row r="140" spans="6:7" ht="11.25">
      <c r="F140" s="450">
        <v>9.4</v>
      </c>
      <c r="G140" s="161">
        <v>8.1</v>
      </c>
    </row>
    <row r="141" spans="6:7" ht="11.25">
      <c r="F141" s="421">
        <v>12.2</v>
      </c>
      <c r="G141" s="161">
        <v>6.5</v>
      </c>
    </row>
    <row r="142" spans="6:7" ht="11.25">
      <c r="F142" s="421">
        <v>19.2</v>
      </c>
      <c r="G142" s="161">
        <v>8.1</v>
      </c>
    </row>
    <row r="143" spans="6:7" ht="11.25">
      <c r="F143" s="451">
        <v>25.6</v>
      </c>
      <c r="G143" s="161">
        <v>7</v>
      </c>
    </row>
    <row r="144" spans="6:7" ht="11.25">
      <c r="F144" s="451">
        <v>25.9</v>
      </c>
      <c r="G144" s="161">
        <v>8.3</v>
      </c>
    </row>
    <row r="145" spans="6:7" ht="11.25">
      <c r="F145" s="451">
        <v>26</v>
      </c>
      <c r="G145" s="161">
        <v>12.7</v>
      </c>
    </row>
    <row r="146" spans="6:7" ht="11.25">
      <c r="F146" s="421">
        <v>24.3</v>
      </c>
      <c r="G146" s="161">
        <v>13.8</v>
      </c>
    </row>
    <row r="147" spans="6:7" ht="11.25">
      <c r="F147" s="421">
        <v>23.5</v>
      </c>
      <c r="G147" s="161">
        <v>11.4</v>
      </c>
    </row>
    <row r="148" spans="6:7" ht="11.25">
      <c r="F148" s="451">
        <v>25.1</v>
      </c>
      <c r="G148" s="161">
        <v>9.6</v>
      </c>
    </row>
    <row r="149" spans="6:7" ht="11.25">
      <c r="F149" s="451">
        <v>25.9</v>
      </c>
      <c r="G149" s="161">
        <v>9.4</v>
      </c>
    </row>
    <row r="150" spans="6:7" ht="11.25">
      <c r="F150" s="421">
        <v>22.9</v>
      </c>
      <c r="G150" s="161">
        <v>10.2</v>
      </c>
    </row>
    <row r="151" spans="6:7" ht="11.25">
      <c r="F151" s="421">
        <v>23.9</v>
      </c>
      <c r="G151" s="161">
        <v>9.4</v>
      </c>
    </row>
    <row r="152" spans="6:7" ht="11.25">
      <c r="F152" s="421">
        <v>15.8</v>
      </c>
      <c r="G152" s="161">
        <v>12.7</v>
      </c>
    </row>
    <row r="153" spans="6:7" ht="11.25">
      <c r="F153" s="419">
        <v>17.8</v>
      </c>
      <c r="G153" s="420">
        <v>13.1</v>
      </c>
    </row>
    <row r="154" spans="6:7" ht="11.25">
      <c r="F154" s="452">
        <v>13.8</v>
      </c>
      <c r="G154" s="161">
        <v>10.8</v>
      </c>
    </row>
    <row r="155" spans="6:7" ht="11.25">
      <c r="F155" s="452">
        <v>11</v>
      </c>
      <c r="G155" s="161">
        <v>8.2</v>
      </c>
    </row>
    <row r="156" spans="6:7" ht="11.25">
      <c r="F156" s="452">
        <v>14.4</v>
      </c>
      <c r="G156" s="161">
        <v>6.2</v>
      </c>
    </row>
    <row r="157" spans="6:7" ht="11.25">
      <c r="F157" s="452">
        <v>15.8</v>
      </c>
      <c r="G157" s="161">
        <v>6.6</v>
      </c>
    </row>
    <row r="158" spans="6:7" ht="11.25">
      <c r="F158" s="421">
        <v>18.1</v>
      </c>
      <c r="G158" s="161">
        <v>10.8</v>
      </c>
    </row>
    <row r="159" spans="6:7" ht="11.25">
      <c r="F159" s="452">
        <v>14.9</v>
      </c>
      <c r="G159" s="161">
        <v>9.9</v>
      </c>
    </row>
    <row r="160" spans="6:7" ht="11.25">
      <c r="F160" s="452">
        <v>13.4</v>
      </c>
      <c r="G160" s="161">
        <v>11.2</v>
      </c>
    </row>
    <row r="161" spans="6:7" ht="11.25">
      <c r="F161" s="452">
        <v>15.1</v>
      </c>
      <c r="G161" s="161">
        <v>10</v>
      </c>
    </row>
    <row r="162" spans="6:7" ht="11.25">
      <c r="F162" s="421">
        <v>19.2</v>
      </c>
      <c r="G162" s="161">
        <v>9.3</v>
      </c>
    </row>
    <row r="163" spans="6:7" ht="11.25">
      <c r="F163" s="452">
        <v>13.5</v>
      </c>
      <c r="G163" s="161">
        <v>10.3</v>
      </c>
    </row>
    <row r="164" spans="6:7" ht="11.25">
      <c r="F164" s="452">
        <v>13.5</v>
      </c>
      <c r="G164" s="161">
        <v>9.4</v>
      </c>
    </row>
    <row r="165" spans="6:7" ht="11.25">
      <c r="F165" s="421">
        <v>15.9</v>
      </c>
      <c r="G165" s="161">
        <v>9.1</v>
      </c>
    </row>
    <row r="166" spans="6:7" ht="11.25">
      <c r="F166" s="421">
        <v>18.5</v>
      </c>
      <c r="G166" s="161">
        <v>8.1</v>
      </c>
    </row>
    <row r="167" spans="6:7" ht="11.25">
      <c r="F167" s="421">
        <v>15.6</v>
      </c>
      <c r="G167" s="161">
        <v>9.4</v>
      </c>
    </row>
    <row r="168" spans="6:7" ht="11.25">
      <c r="F168" s="421">
        <v>15</v>
      </c>
      <c r="G168" s="161">
        <v>10.6</v>
      </c>
    </row>
    <row r="169" spans="6:7" ht="11.25">
      <c r="F169" s="452">
        <v>14.9</v>
      </c>
      <c r="G169" s="161">
        <v>11.6</v>
      </c>
    </row>
    <row r="170" spans="6:7" ht="11.25">
      <c r="F170" s="421">
        <v>18.5</v>
      </c>
      <c r="G170" s="161">
        <v>10.7</v>
      </c>
    </row>
    <row r="171" spans="6:7" ht="11.25">
      <c r="F171" s="421">
        <v>20.1</v>
      </c>
      <c r="G171" s="161">
        <v>9.2</v>
      </c>
    </row>
    <row r="172" spans="6:7" ht="11.25">
      <c r="F172" s="421">
        <v>20.3</v>
      </c>
      <c r="G172" s="161">
        <v>8.3</v>
      </c>
    </row>
    <row r="173" spans="6:7" ht="11.25">
      <c r="F173" s="421">
        <v>19.1</v>
      </c>
      <c r="G173" s="161">
        <v>10.6</v>
      </c>
    </row>
    <row r="174" spans="6:7" ht="11.25">
      <c r="F174" s="452">
        <v>15.6</v>
      </c>
      <c r="G174" s="161">
        <v>10.6</v>
      </c>
    </row>
    <row r="175" spans="6:7" ht="11.25">
      <c r="F175" s="421">
        <v>17.1</v>
      </c>
      <c r="G175" s="161">
        <v>9.9</v>
      </c>
    </row>
    <row r="176" spans="6:7" ht="11.25">
      <c r="F176" s="421">
        <v>18.1</v>
      </c>
      <c r="G176" s="161">
        <v>10.4</v>
      </c>
    </row>
    <row r="177" spans="6:7" ht="11.25">
      <c r="F177" s="421">
        <v>21.1</v>
      </c>
      <c r="G177" s="161">
        <v>10.5</v>
      </c>
    </row>
    <row r="178" spans="6:7" ht="11.25">
      <c r="F178" s="421">
        <v>19.6</v>
      </c>
      <c r="G178" s="161">
        <v>12</v>
      </c>
    </row>
    <row r="179" spans="6:7" ht="11.25">
      <c r="F179" s="421">
        <v>25.1</v>
      </c>
      <c r="G179" s="161">
        <v>16.7</v>
      </c>
    </row>
    <row r="180" spans="6:7" ht="11.25">
      <c r="F180" s="421">
        <v>24.2</v>
      </c>
      <c r="G180" s="161">
        <v>15.4</v>
      </c>
    </row>
    <row r="181" spans="6:7" ht="11.25">
      <c r="F181" s="421">
        <v>20.9</v>
      </c>
      <c r="G181" s="161">
        <v>13</v>
      </c>
    </row>
    <row r="182" spans="6:7" ht="11.25">
      <c r="F182" s="421">
        <v>19</v>
      </c>
      <c r="G182" s="161">
        <v>12.7</v>
      </c>
    </row>
    <row r="183" spans="6:7" ht="11.25">
      <c r="F183" s="419">
        <v>18.5</v>
      </c>
      <c r="G183" s="420">
        <v>8.2</v>
      </c>
    </row>
    <row r="184" spans="6:7" ht="11.25">
      <c r="F184" s="421">
        <v>16.4</v>
      </c>
      <c r="G184" s="161">
        <v>12.3</v>
      </c>
    </row>
    <row r="185" spans="6:7" ht="11.25">
      <c r="F185" s="421">
        <v>17.3</v>
      </c>
      <c r="G185" s="161">
        <v>13.9</v>
      </c>
    </row>
    <row r="186" spans="6:7" ht="11.25">
      <c r="F186" s="421">
        <v>22.4</v>
      </c>
      <c r="G186" s="161">
        <v>15.4</v>
      </c>
    </row>
    <row r="187" spans="6:7" ht="11.25">
      <c r="F187" s="421">
        <v>23.7</v>
      </c>
      <c r="G187" s="161">
        <v>13</v>
      </c>
    </row>
    <row r="188" spans="6:7" ht="11.25">
      <c r="F188" s="421">
        <v>17.1</v>
      </c>
      <c r="G188" s="161">
        <v>14.8</v>
      </c>
    </row>
    <row r="189" spans="6:7" ht="11.25">
      <c r="F189" s="421">
        <v>19</v>
      </c>
      <c r="G189" s="161">
        <v>10.7</v>
      </c>
    </row>
    <row r="190" spans="6:7" ht="11.25">
      <c r="F190" s="421">
        <v>20.2</v>
      </c>
      <c r="G190" s="161">
        <v>13.4</v>
      </c>
    </row>
    <row r="191" spans="6:7" ht="11.25">
      <c r="F191" s="421">
        <v>19.8</v>
      </c>
      <c r="G191" s="161">
        <v>12.8</v>
      </c>
    </row>
    <row r="192" spans="6:7" ht="11.25">
      <c r="F192" s="421">
        <v>16.4</v>
      </c>
      <c r="G192" s="161">
        <v>13.2</v>
      </c>
    </row>
    <row r="193" spans="6:7" ht="11.25">
      <c r="F193" s="421">
        <v>18</v>
      </c>
      <c r="G193" s="161">
        <v>7.9</v>
      </c>
    </row>
    <row r="194" spans="6:7" ht="11.25">
      <c r="F194" s="421">
        <v>19.1</v>
      </c>
      <c r="G194" s="161">
        <v>7.4</v>
      </c>
    </row>
    <row r="195" spans="6:7" ht="11.25">
      <c r="F195" s="452">
        <v>14.5</v>
      </c>
      <c r="G195" s="161">
        <v>12.5</v>
      </c>
    </row>
    <row r="196" spans="6:7" ht="11.25">
      <c r="F196" s="421">
        <v>17.8</v>
      </c>
      <c r="G196" s="161">
        <v>11</v>
      </c>
    </row>
    <row r="197" spans="6:7" ht="11.25">
      <c r="F197" s="421">
        <v>18</v>
      </c>
      <c r="G197" s="161">
        <v>10</v>
      </c>
    </row>
    <row r="198" spans="6:7" ht="11.25">
      <c r="F198" s="421">
        <v>17</v>
      </c>
      <c r="G198" s="161">
        <v>10.3</v>
      </c>
    </row>
    <row r="199" spans="6:7" ht="11.25">
      <c r="F199" s="421">
        <v>21.8</v>
      </c>
      <c r="G199" s="161">
        <v>13.5</v>
      </c>
    </row>
    <row r="200" spans="6:7" ht="11.25">
      <c r="F200" s="421">
        <v>20.2</v>
      </c>
      <c r="G200" s="161">
        <v>15.6</v>
      </c>
    </row>
    <row r="201" spans="6:7" ht="11.25">
      <c r="F201" s="452">
        <v>14.8</v>
      </c>
      <c r="G201" s="161">
        <v>12.2</v>
      </c>
    </row>
    <row r="202" spans="6:7" ht="11.25">
      <c r="F202" s="421">
        <v>16.1</v>
      </c>
      <c r="G202" s="161">
        <v>12.1</v>
      </c>
    </row>
    <row r="203" spans="6:7" ht="11.25">
      <c r="F203" s="421">
        <v>20.4</v>
      </c>
      <c r="G203" s="161">
        <v>7.8</v>
      </c>
    </row>
    <row r="204" spans="6:7" ht="11.25">
      <c r="F204" s="421">
        <v>24</v>
      </c>
      <c r="G204" s="161">
        <v>12.9</v>
      </c>
    </row>
    <row r="205" spans="6:7" ht="11.25">
      <c r="F205" s="421">
        <v>27.1</v>
      </c>
      <c r="G205" s="161">
        <v>12.6</v>
      </c>
    </row>
    <row r="206" spans="6:7" ht="11.25">
      <c r="F206" s="421">
        <v>29</v>
      </c>
      <c r="G206" s="161">
        <v>12.5</v>
      </c>
    </row>
    <row r="207" spans="6:7" ht="11.25">
      <c r="F207" s="421">
        <v>23.9</v>
      </c>
      <c r="G207" s="161">
        <v>14</v>
      </c>
    </row>
    <row r="208" spans="6:7" ht="11.25">
      <c r="F208" s="421">
        <v>26.3</v>
      </c>
      <c r="G208" s="161">
        <v>14.5</v>
      </c>
    </row>
    <row r="209" spans="6:7" ht="11.25">
      <c r="F209" s="421">
        <v>22</v>
      </c>
      <c r="G209" s="161">
        <v>15.2</v>
      </c>
    </row>
    <row r="210" spans="6:7" ht="11.25">
      <c r="F210" s="421">
        <v>19.6</v>
      </c>
      <c r="G210" s="161">
        <v>7.9</v>
      </c>
    </row>
    <row r="211" spans="6:7" ht="11.25">
      <c r="F211" s="421">
        <v>18.1</v>
      </c>
      <c r="G211" s="161">
        <v>9.7</v>
      </c>
    </row>
    <row r="212" spans="6:7" ht="11.25">
      <c r="F212" s="421">
        <v>18.2</v>
      </c>
      <c r="G212" s="161">
        <v>9.4</v>
      </c>
    </row>
    <row r="213" spans="6:7" ht="11.25">
      <c r="F213" s="421">
        <v>18.9</v>
      </c>
      <c r="G213" s="161">
        <v>8.7</v>
      </c>
    </row>
    <row r="214" spans="6:7" ht="11.25">
      <c r="F214" s="419">
        <v>21.4</v>
      </c>
      <c r="G214" s="420">
        <v>11.7</v>
      </c>
    </row>
    <row r="215" spans="6:7" ht="11.25">
      <c r="F215" s="421">
        <v>19.9</v>
      </c>
      <c r="G215" s="161">
        <v>12.5</v>
      </c>
    </row>
    <row r="216" spans="6:7" ht="11.25">
      <c r="F216" s="421">
        <v>20.5</v>
      </c>
      <c r="G216" s="161">
        <v>10.7</v>
      </c>
    </row>
    <row r="217" spans="6:7" ht="11.25">
      <c r="F217" s="421">
        <v>20.5</v>
      </c>
      <c r="G217" s="161">
        <v>13.3</v>
      </c>
    </row>
    <row r="218" spans="6:7" ht="11.25">
      <c r="F218" s="421">
        <v>19.8</v>
      </c>
      <c r="G218" s="161">
        <v>11.1</v>
      </c>
    </row>
    <row r="219" spans="6:7" ht="11.25">
      <c r="F219" s="421">
        <v>18.4</v>
      </c>
      <c r="G219" s="161">
        <v>12.7</v>
      </c>
    </row>
    <row r="220" spans="6:7" ht="11.25">
      <c r="F220" s="421">
        <v>20.5</v>
      </c>
      <c r="G220" s="161">
        <v>10.1</v>
      </c>
    </row>
    <row r="221" spans="6:7" ht="11.25">
      <c r="F221" s="421">
        <v>24</v>
      </c>
      <c r="G221" s="161">
        <v>12.2</v>
      </c>
    </row>
    <row r="222" spans="6:7" ht="11.25">
      <c r="F222" s="421">
        <v>24.5</v>
      </c>
      <c r="G222" s="161">
        <v>10.6</v>
      </c>
    </row>
    <row r="223" spans="6:7" ht="11.25">
      <c r="F223" s="421">
        <v>24</v>
      </c>
      <c r="G223" s="161">
        <v>9.9</v>
      </c>
    </row>
    <row r="224" spans="6:7" ht="11.25">
      <c r="F224" s="421">
        <v>22.2</v>
      </c>
      <c r="G224" s="161">
        <v>13.5</v>
      </c>
    </row>
    <row r="225" spans="6:7" ht="11.25">
      <c r="F225" s="421">
        <v>22</v>
      </c>
      <c r="G225" s="161">
        <v>12.1</v>
      </c>
    </row>
    <row r="226" spans="6:7" ht="11.25">
      <c r="F226" s="421">
        <v>21.8</v>
      </c>
      <c r="G226" s="161">
        <v>14.7</v>
      </c>
    </row>
    <row r="227" spans="6:7" ht="11.25">
      <c r="F227" s="421">
        <v>24.6</v>
      </c>
      <c r="G227" s="161">
        <v>14.7</v>
      </c>
    </row>
    <row r="228" spans="6:7" ht="11.25">
      <c r="F228" s="421">
        <v>21.2</v>
      </c>
      <c r="G228" s="161">
        <v>16.8</v>
      </c>
    </row>
    <row r="229" spans="6:7" ht="11.25">
      <c r="F229" s="421">
        <v>21.5</v>
      </c>
      <c r="G229" s="161">
        <v>13.4</v>
      </c>
    </row>
    <row r="230" spans="6:7" ht="11.25">
      <c r="F230" s="421">
        <v>20.9</v>
      </c>
      <c r="G230" s="161">
        <v>16.5</v>
      </c>
    </row>
    <row r="231" spans="6:7" ht="11.25">
      <c r="F231" s="421">
        <v>25</v>
      </c>
      <c r="G231" s="161">
        <v>15.9</v>
      </c>
    </row>
    <row r="232" spans="6:7" ht="11.25">
      <c r="F232" s="421">
        <v>24</v>
      </c>
      <c r="G232" s="161">
        <v>15</v>
      </c>
    </row>
    <row r="233" spans="6:7" ht="11.25">
      <c r="F233" s="421">
        <v>24</v>
      </c>
      <c r="G233" s="161">
        <v>13.4</v>
      </c>
    </row>
    <row r="234" spans="6:7" ht="11.25">
      <c r="F234" s="421">
        <v>20.3</v>
      </c>
      <c r="G234" s="161">
        <v>12.1</v>
      </c>
    </row>
    <row r="235" spans="6:7" ht="11.25">
      <c r="F235" s="421">
        <v>20.9</v>
      </c>
      <c r="G235" s="161">
        <v>10.4</v>
      </c>
    </row>
    <row r="236" spans="6:7" ht="11.25">
      <c r="F236" s="421">
        <v>18.7</v>
      </c>
      <c r="G236" s="161">
        <v>10.9</v>
      </c>
    </row>
    <row r="237" spans="6:7" ht="11.25">
      <c r="F237" s="421">
        <v>19.1</v>
      </c>
      <c r="G237" s="161">
        <v>12.8</v>
      </c>
    </row>
    <row r="238" spans="6:7" ht="11.25">
      <c r="F238" s="421">
        <v>21.5</v>
      </c>
      <c r="G238" s="161">
        <v>14.7</v>
      </c>
    </row>
    <row r="239" spans="6:7" ht="11.25">
      <c r="F239" s="421">
        <v>20.2</v>
      </c>
      <c r="G239" s="161">
        <v>13</v>
      </c>
    </row>
    <row r="240" spans="6:7" ht="11.25">
      <c r="F240" s="421">
        <v>18</v>
      </c>
      <c r="G240" s="161">
        <v>10.2</v>
      </c>
    </row>
    <row r="241" spans="6:7" ht="11.25">
      <c r="F241" s="421">
        <v>21</v>
      </c>
      <c r="G241" s="161">
        <v>10.8</v>
      </c>
    </row>
    <row r="242" spans="6:7" ht="11.25">
      <c r="F242" s="421">
        <v>15.6</v>
      </c>
      <c r="G242" s="161">
        <v>13.3</v>
      </c>
    </row>
    <row r="243" spans="6:7" ht="11.25">
      <c r="F243" s="421">
        <v>16.2</v>
      </c>
      <c r="G243" s="161">
        <v>10.9</v>
      </c>
    </row>
    <row r="244" spans="6:7" ht="11.25">
      <c r="F244" s="421">
        <v>17.1</v>
      </c>
      <c r="G244" s="161">
        <v>2.5</v>
      </c>
    </row>
    <row r="245" spans="6:7" ht="11.25">
      <c r="F245" s="419">
        <v>21.7</v>
      </c>
      <c r="G245" s="420">
        <v>9.8</v>
      </c>
    </row>
    <row r="246" spans="6:7" ht="11.25">
      <c r="F246" s="421">
        <v>22.2</v>
      </c>
      <c r="G246" s="161">
        <v>12.9</v>
      </c>
    </row>
    <row r="247" spans="6:7" ht="11.25">
      <c r="F247" s="421">
        <v>22.5</v>
      </c>
      <c r="G247" s="161">
        <v>8.7</v>
      </c>
    </row>
    <row r="248" spans="6:7" ht="11.25">
      <c r="F248" s="421">
        <v>20.8</v>
      </c>
      <c r="G248" s="161">
        <v>12.6</v>
      </c>
    </row>
    <row r="249" spans="6:7" ht="11.25">
      <c r="F249" s="421">
        <v>19.6</v>
      </c>
      <c r="G249" s="161">
        <v>4.8</v>
      </c>
    </row>
    <row r="250" spans="6:7" ht="11.25">
      <c r="F250" s="421">
        <v>20.7</v>
      </c>
      <c r="G250" s="161">
        <v>5.1</v>
      </c>
    </row>
    <row r="251" spans="6:7" ht="11.25">
      <c r="F251" s="421">
        <v>23.9</v>
      </c>
      <c r="G251" s="161">
        <v>11.5</v>
      </c>
    </row>
    <row r="252" spans="6:7" ht="11.25">
      <c r="F252" s="451">
        <v>23.7</v>
      </c>
      <c r="G252" s="161">
        <v>8.9</v>
      </c>
    </row>
    <row r="253" spans="6:7" ht="11.25">
      <c r="F253" s="453">
        <v>24.9</v>
      </c>
      <c r="G253" s="161">
        <v>7.3</v>
      </c>
    </row>
    <row r="254" spans="6:7" ht="11.25">
      <c r="F254" s="421">
        <v>19.4</v>
      </c>
      <c r="G254" s="454">
        <v>14.9</v>
      </c>
    </row>
    <row r="255" spans="6:7" ht="11.25">
      <c r="F255" s="421">
        <v>16.5</v>
      </c>
      <c r="G255" s="161">
        <v>9.8</v>
      </c>
    </row>
    <row r="256" spans="6:7" ht="11.25">
      <c r="F256" s="421">
        <v>15.4</v>
      </c>
      <c r="G256" s="161">
        <v>3.9</v>
      </c>
    </row>
    <row r="257" spans="6:7" ht="11.25">
      <c r="F257" s="421">
        <v>17.9</v>
      </c>
      <c r="G257" s="161">
        <v>2.8</v>
      </c>
    </row>
    <row r="258" spans="6:7" ht="11.25">
      <c r="F258" s="421">
        <v>16.5</v>
      </c>
      <c r="G258" s="161">
        <v>11.5</v>
      </c>
    </row>
    <row r="259" spans="6:7" ht="11.25">
      <c r="F259" s="421">
        <v>19.5</v>
      </c>
      <c r="G259" s="161">
        <v>8.3</v>
      </c>
    </row>
    <row r="260" spans="6:7" ht="11.25">
      <c r="F260" s="421">
        <v>18.6</v>
      </c>
      <c r="G260" s="161">
        <v>11.2</v>
      </c>
    </row>
    <row r="261" spans="6:7" ht="11.25">
      <c r="F261" s="421">
        <v>17</v>
      </c>
      <c r="G261" s="161">
        <v>5.1</v>
      </c>
    </row>
    <row r="262" spans="6:7" ht="11.25">
      <c r="F262" s="421">
        <v>14.4</v>
      </c>
      <c r="G262" s="161">
        <v>7</v>
      </c>
    </row>
    <row r="263" spans="6:7" ht="11.25">
      <c r="F263" s="421">
        <v>14.8</v>
      </c>
      <c r="G263" s="161">
        <v>6.1</v>
      </c>
    </row>
    <row r="264" spans="6:7" ht="11.25">
      <c r="F264" s="421">
        <v>15.6</v>
      </c>
      <c r="G264" s="161">
        <v>6.9</v>
      </c>
    </row>
    <row r="265" spans="6:7" ht="11.25">
      <c r="F265" s="421">
        <v>11.5</v>
      </c>
      <c r="G265" s="161">
        <v>10.2</v>
      </c>
    </row>
    <row r="266" spans="6:7" ht="11.25">
      <c r="F266" s="421">
        <v>13.4</v>
      </c>
      <c r="G266" s="161">
        <v>1.5</v>
      </c>
    </row>
    <row r="267" spans="6:7" ht="11.25">
      <c r="F267" s="421">
        <v>12.3</v>
      </c>
      <c r="G267" s="161">
        <v>5.4</v>
      </c>
    </row>
    <row r="268" spans="6:7" ht="11.25">
      <c r="F268" s="421">
        <v>12.9</v>
      </c>
      <c r="G268" s="161">
        <v>8</v>
      </c>
    </row>
    <row r="269" spans="6:7" ht="11.25">
      <c r="F269" s="421">
        <v>12.1</v>
      </c>
      <c r="G269" s="161">
        <v>8</v>
      </c>
    </row>
    <row r="270" spans="6:7" ht="11.25">
      <c r="F270" s="421">
        <v>13.2</v>
      </c>
      <c r="G270" s="161">
        <v>9.5</v>
      </c>
    </row>
    <row r="271" spans="6:7" ht="11.25">
      <c r="F271" s="421">
        <v>14.6</v>
      </c>
      <c r="G271" s="161">
        <v>6.5</v>
      </c>
    </row>
    <row r="272" spans="6:7" ht="11.25">
      <c r="F272" s="421">
        <v>15.2</v>
      </c>
      <c r="G272" s="161">
        <v>6.7</v>
      </c>
    </row>
    <row r="273" spans="6:7" ht="11.25">
      <c r="F273" s="421">
        <v>14.3</v>
      </c>
      <c r="G273" s="161">
        <v>5.6</v>
      </c>
    </row>
    <row r="274" spans="6:7" ht="11.25">
      <c r="F274" s="421">
        <v>15</v>
      </c>
      <c r="G274" s="161">
        <v>7.1</v>
      </c>
    </row>
    <row r="275" spans="6:7" ht="11.25">
      <c r="F275" s="419">
        <v>15.6</v>
      </c>
      <c r="G275" s="420">
        <v>9.4</v>
      </c>
    </row>
    <row r="276" spans="6:7" ht="11.25">
      <c r="F276" s="421">
        <v>15.6</v>
      </c>
      <c r="G276" s="161">
        <v>8.8</v>
      </c>
    </row>
    <row r="277" spans="6:7" ht="11.25">
      <c r="F277" s="421">
        <v>14.4</v>
      </c>
      <c r="G277" s="161">
        <v>7</v>
      </c>
    </row>
    <row r="278" spans="6:7" ht="11.25">
      <c r="F278" s="421">
        <v>15.4</v>
      </c>
      <c r="G278" s="161">
        <v>3.7</v>
      </c>
    </row>
    <row r="279" spans="6:7" ht="11.25">
      <c r="F279" s="421">
        <v>11.6</v>
      </c>
      <c r="G279" s="161">
        <v>8.3</v>
      </c>
    </row>
    <row r="280" spans="6:7" ht="11.25">
      <c r="F280" s="421">
        <v>13.9</v>
      </c>
      <c r="G280" s="161">
        <v>3.9</v>
      </c>
    </row>
    <row r="281" spans="6:7" ht="11.25">
      <c r="F281" s="421">
        <v>13.7</v>
      </c>
      <c r="G281" s="161">
        <v>2.8</v>
      </c>
    </row>
    <row r="282" spans="6:7" ht="11.25">
      <c r="F282" s="421">
        <v>12.5</v>
      </c>
      <c r="G282" s="161">
        <v>6.5</v>
      </c>
    </row>
    <row r="283" spans="6:7" ht="11.25">
      <c r="F283" s="421">
        <v>11.6</v>
      </c>
      <c r="G283" s="161">
        <v>3</v>
      </c>
    </row>
    <row r="284" spans="6:7" ht="11.25">
      <c r="F284" s="421">
        <v>13.3</v>
      </c>
      <c r="G284" s="161">
        <v>5</v>
      </c>
    </row>
    <row r="285" spans="6:7" ht="11.25">
      <c r="F285" s="421">
        <v>13.3</v>
      </c>
      <c r="G285" s="161">
        <v>7.3</v>
      </c>
    </row>
    <row r="286" spans="6:7" ht="11.25">
      <c r="F286" s="421">
        <v>13</v>
      </c>
      <c r="G286" s="161">
        <v>8.8</v>
      </c>
    </row>
    <row r="287" spans="6:7" ht="11.25">
      <c r="F287" s="421">
        <v>10.7</v>
      </c>
      <c r="G287" s="161">
        <v>3.2</v>
      </c>
    </row>
    <row r="288" spans="6:7" ht="11.25">
      <c r="F288" s="421">
        <v>12.1</v>
      </c>
      <c r="G288" s="161">
        <v>-0.6</v>
      </c>
    </row>
    <row r="289" spans="6:7" ht="11.25">
      <c r="F289" s="421">
        <v>12.1</v>
      </c>
      <c r="G289" s="161">
        <v>2</v>
      </c>
    </row>
    <row r="290" spans="6:7" ht="11.25">
      <c r="F290" s="421">
        <v>13</v>
      </c>
      <c r="G290" s="161">
        <v>6.3</v>
      </c>
    </row>
    <row r="291" spans="6:7" ht="11.25">
      <c r="F291" s="421">
        <v>15.4</v>
      </c>
      <c r="G291" s="161">
        <v>3.8</v>
      </c>
    </row>
    <row r="292" spans="6:7" ht="11.25">
      <c r="F292" s="421">
        <v>15</v>
      </c>
      <c r="G292" s="161">
        <v>8.9</v>
      </c>
    </row>
    <row r="293" spans="6:7" ht="11.25">
      <c r="F293" s="421">
        <v>12</v>
      </c>
      <c r="G293" s="161">
        <v>6.8</v>
      </c>
    </row>
    <row r="294" spans="6:7" ht="11.25">
      <c r="F294" s="421">
        <v>12.8</v>
      </c>
      <c r="G294" s="161">
        <v>5.8</v>
      </c>
    </row>
    <row r="295" spans="6:7" ht="11.25">
      <c r="F295" s="421">
        <v>12</v>
      </c>
      <c r="G295" s="161">
        <v>2.6</v>
      </c>
    </row>
    <row r="296" spans="6:7" ht="11.25">
      <c r="F296" s="421">
        <v>12.2</v>
      </c>
      <c r="G296" s="161">
        <v>5.6</v>
      </c>
    </row>
    <row r="297" spans="6:7" ht="11.25">
      <c r="F297" s="421">
        <v>12.9</v>
      </c>
      <c r="G297" s="444">
        <v>11.1</v>
      </c>
    </row>
    <row r="298" spans="6:7" ht="11.25">
      <c r="F298" s="421">
        <v>12.5</v>
      </c>
      <c r="G298" s="444">
        <v>11.7</v>
      </c>
    </row>
    <row r="299" spans="6:7" ht="11.25">
      <c r="F299" s="421">
        <v>10.1</v>
      </c>
      <c r="G299" s="161">
        <v>9.3</v>
      </c>
    </row>
    <row r="300" spans="6:7" ht="11.25">
      <c r="F300" s="421">
        <v>7.4</v>
      </c>
      <c r="G300" s="161">
        <v>3.2</v>
      </c>
    </row>
    <row r="301" spans="6:7" ht="11.25">
      <c r="F301" s="421">
        <v>8.5</v>
      </c>
      <c r="G301" s="161">
        <v>-1.1</v>
      </c>
    </row>
    <row r="302" spans="6:7" ht="11.25">
      <c r="F302" s="421">
        <v>10.2</v>
      </c>
      <c r="G302" s="161">
        <v>-0.1</v>
      </c>
    </row>
    <row r="303" spans="6:7" ht="11.25">
      <c r="F303" s="421">
        <v>12</v>
      </c>
      <c r="G303" s="161">
        <v>5.2</v>
      </c>
    </row>
    <row r="304" spans="6:7" ht="11.25">
      <c r="F304" s="421">
        <v>10.5</v>
      </c>
      <c r="G304" s="161">
        <v>1.1</v>
      </c>
    </row>
    <row r="305" spans="6:7" ht="11.25">
      <c r="F305" s="421">
        <v>11</v>
      </c>
      <c r="G305" s="161">
        <v>3.1</v>
      </c>
    </row>
    <row r="306" spans="6:7" ht="11.25">
      <c r="F306" s="419">
        <v>7</v>
      </c>
      <c r="G306" s="420">
        <v>3.6</v>
      </c>
    </row>
    <row r="307" spans="6:7" ht="11.25">
      <c r="F307" s="421">
        <v>8.8</v>
      </c>
      <c r="G307" s="161">
        <v>2.6</v>
      </c>
    </row>
    <row r="308" spans="6:7" ht="11.25">
      <c r="F308" s="421">
        <v>7.6</v>
      </c>
      <c r="G308" s="161">
        <v>0.2</v>
      </c>
    </row>
    <row r="309" spans="6:7" ht="11.25">
      <c r="F309" s="421">
        <v>4.9</v>
      </c>
      <c r="G309" s="161">
        <v>0.1</v>
      </c>
    </row>
    <row r="310" spans="6:7" ht="11.25">
      <c r="F310" s="421">
        <v>9.4</v>
      </c>
      <c r="G310" s="161">
        <v>-0.3</v>
      </c>
    </row>
    <row r="311" spans="6:7" ht="11.25">
      <c r="F311" s="421">
        <v>9.7</v>
      </c>
      <c r="G311" s="161">
        <v>-2.1</v>
      </c>
    </row>
    <row r="312" spans="6:7" ht="11.25">
      <c r="F312" s="421">
        <v>10.2</v>
      </c>
      <c r="G312" s="161">
        <v>0.6</v>
      </c>
    </row>
    <row r="313" spans="6:7" ht="11.25">
      <c r="F313" s="421">
        <v>10.7</v>
      </c>
      <c r="G313" s="161">
        <v>6.1</v>
      </c>
    </row>
    <row r="314" spans="6:7" ht="11.25">
      <c r="F314" s="421">
        <v>10</v>
      </c>
      <c r="G314" s="161">
        <v>7.7</v>
      </c>
    </row>
    <row r="315" spans="6:7" ht="11.25">
      <c r="F315" s="421">
        <v>9</v>
      </c>
      <c r="G315" s="161">
        <v>7</v>
      </c>
    </row>
    <row r="316" spans="6:7" ht="11.25">
      <c r="F316" s="421">
        <v>9.6</v>
      </c>
      <c r="G316" s="161">
        <v>-0.7</v>
      </c>
    </row>
    <row r="317" spans="6:7" ht="11.25">
      <c r="F317" s="421">
        <v>10.7</v>
      </c>
      <c r="G317" s="161">
        <v>0</v>
      </c>
    </row>
    <row r="318" spans="6:7" ht="11.25">
      <c r="F318" s="421">
        <v>13</v>
      </c>
      <c r="G318" s="161">
        <v>7.3</v>
      </c>
    </row>
    <row r="319" spans="6:7" ht="11.25">
      <c r="F319" s="421">
        <v>12.3</v>
      </c>
      <c r="G319" s="444">
        <v>9.9</v>
      </c>
    </row>
    <row r="320" spans="6:7" ht="11.25">
      <c r="F320" s="421">
        <v>7.9</v>
      </c>
      <c r="G320" s="161">
        <v>5.5</v>
      </c>
    </row>
    <row r="321" spans="6:7" ht="11.25">
      <c r="F321" s="421">
        <v>8</v>
      </c>
      <c r="G321" s="161">
        <v>4.1</v>
      </c>
    </row>
    <row r="322" spans="6:7" ht="11.25">
      <c r="F322" s="421">
        <v>8.2</v>
      </c>
      <c r="G322" s="161">
        <v>4.9</v>
      </c>
    </row>
    <row r="323" spans="6:7" ht="11.25">
      <c r="F323" s="421">
        <v>7.4</v>
      </c>
      <c r="G323" s="161">
        <v>-1.6</v>
      </c>
    </row>
    <row r="324" spans="6:7" ht="11.25">
      <c r="F324" s="421">
        <v>12</v>
      </c>
      <c r="G324" s="161">
        <v>-0.4</v>
      </c>
    </row>
    <row r="325" spans="6:7" ht="11.25">
      <c r="F325" s="421">
        <v>13.5</v>
      </c>
      <c r="G325" s="161">
        <v>6.2</v>
      </c>
    </row>
    <row r="326" spans="6:7" ht="11.25">
      <c r="F326" s="421">
        <v>10</v>
      </c>
      <c r="G326" s="161">
        <v>6.8</v>
      </c>
    </row>
    <row r="327" spans="6:7" ht="11.25">
      <c r="F327" s="421">
        <v>12.5</v>
      </c>
      <c r="G327" s="161">
        <v>3.2</v>
      </c>
    </row>
    <row r="328" spans="6:7" ht="11.25">
      <c r="F328" s="421">
        <v>10</v>
      </c>
      <c r="G328" s="161">
        <v>2.3</v>
      </c>
    </row>
    <row r="329" spans="6:7" ht="11.25">
      <c r="F329" s="421">
        <v>7.9</v>
      </c>
      <c r="G329" s="161">
        <v>-1.1</v>
      </c>
    </row>
    <row r="330" spans="6:7" ht="11.25">
      <c r="F330" s="421">
        <v>9</v>
      </c>
      <c r="G330" s="161">
        <v>-0.4</v>
      </c>
    </row>
    <row r="331" spans="6:7" ht="11.25">
      <c r="F331" s="421">
        <v>8.3</v>
      </c>
      <c r="G331" s="161">
        <v>4.1</v>
      </c>
    </row>
    <row r="332" spans="6:7" ht="11.25">
      <c r="F332" s="421">
        <v>7.3</v>
      </c>
      <c r="G332" s="161">
        <v>4.7</v>
      </c>
    </row>
    <row r="333" spans="6:7" ht="11.25">
      <c r="F333" s="421">
        <v>6.6</v>
      </c>
      <c r="G333" s="161">
        <v>3.6</v>
      </c>
    </row>
    <row r="334" spans="6:7" ht="11.25">
      <c r="F334" s="421">
        <v>5</v>
      </c>
      <c r="G334" s="161">
        <v>-1.6</v>
      </c>
    </row>
    <row r="335" spans="6:7" ht="11.25">
      <c r="F335" s="421">
        <v>2</v>
      </c>
      <c r="G335" s="161">
        <v>-3.5</v>
      </c>
    </row>
    <row r="336" spans="6:7" ht="11.25">
      <c r="F336" s="419">
        <v>4.6</v>
      </c>
      <c r="G336" s="420">
        <v>-3.9</v>
      </c>
    </row>
    <row r="337" spans="6:7" ht="11.25">
      <c r="F337" s="421">
        <v>4.2</v>
      </c>
      <c r="G337" s="161">
        <v>-4.8</v>
      </c>
    </row>
    <row r="338" spans="6:7" ht="11.25">
      <c r="F338" s="421">
        <v>7.6</v>
      </c>
      <c r="G338" s="161">
        <v>-4</v>
      </c>
    </row>
    <row r="339" spans="6:7" ht="11.25">
      <c r="F339" s="421">
        <v>6</v>
      </c>
      <c r="G339" s="161">
        <v>0.6</v>
      </c>
    </row>
    <row r="340" spans="6:7" ht="11.25">
      <c r="F340" s="421">
        <v>3.5</v>
      </c>
      <c r="G340" s="161">
        <v>-0.6</v>
      </c>
    </row>
    <row r="341" spans="6:7" ht="11.25">
      <c r="F341" s="421">
        <v>3.8</v>
      </c>
      <c r="G341" s="422">
        <v>-5</v>
      </c>
    </row>
    <row r="342" spans="6:7" ht="11.25">
      <c r="F342" s="421">
        <v>5.9</v>
      </c>
      <c r="G342" s="161">
        <v>-2.9</v>
      </c>
    </row>
    <row r="343" spans="6:7" ht="11.25">
      <c r="F343" s="421">
        <v>7.4</v>
      </c>
      <c r="G343" s="161">
        <v>0.4</v>
      </c>
    </row>
    <row r="344" spans="6:7" ht="11.25">
      <c r="F344" s="421">
        <v>8</v>
      </c>
      <c r="G344" s="161">
        <v>1.7</v>
      </c>
    </row>
    <row r="345" spans="6:7" ht="11.25">
      <c r="F345" s="421">
        <v>5.1</v>
      </c>
      <c r="G345" s="161">
        <v>0</v>
      </c>
    </row>
    <row r="346" spans="6:7" ht="11.25">
      <c r="F346" s="421">
        <v>2.4</v>
      </c>
      <c r="G346" s="161">
        <v>-4.3</v>
      </c>
    </row>
    <row r="347" spans="6:7" ht="11.25">
      <c r="F347" s="423">
        <v>-0.5</v>
      </c>
      <c r="G347" s="161">
        <v>-4.1</v>
      </c>
    </row>
    <row r="348" spans="6:7" ht="11.25">
      <c r="F348" s="438">
        <v>3.5</v>
      </c>
      <c r="G348" s="424">
        <v>-5</v>
      </c>
    </row>
    <row r="349" spans="6:7" ht="11.25">
      <c r="F349" s="421">
        <v>7.3</v>
      </c>
      <c r="G349" s="161">
        <v>-4.3</v>
      </c>
    </row>
    <row r="350" spans="6:7" ht="11.25">
      <c r="F350" s="421">
        <v>8.4</v>
      </c>
      <c r="G350" s="161">
        <v>3.5</v>
      </c>
    </row>
    <row r="351" spans="6:7" ht="11.25">
      <c r="F351" s="421">
        <v>7.4</v>
      </c>
      <c r="G351" s="161">
        <v>2</v>
      </c>
    </row>
    <row r="352" spans="6:7" ht="11.25">
      <c r="F352" s="421">
        <v>8.1</v>
      </c>
      <c r="G352" s="161">
        <v>2.1</v>
      </c>
    </row>
    <row r="353" spans="6:7" ht="11.25">
      <c r="F353" s="421">
        <v>6.4</v>
      </c>
      <c r="G353" s="161">
        <v>2.6</v>
      </c>
    </row>
    <row r="354" spans="6:7" ht="11.25">
      <c r="F354" s="421">
        <v>6.1</v>
      </c>
      <c r="G354" s="161">
        <v>3</v>
      </c>
    </row>
    <row r="355" spans="6:7" ht="11.25">
      <c r="F355" s="421">
        <v>7.5</v>
      </c>
      <c r="G355" s="161">
        <v>4</v>
      </c>
    </row>
    <row r="356" spans="6:7" ht="11.25">
      <c r="F356" s="421">
        <v>7.6</v>
      </c>
      <c r="G356" s="161">
        <v>5.2</v>
      </c>
    </row>
    <row r="357" spans="6:7" ht="11.25">
      <c r="F357" s="421">
        <v>12.1</v>
      </c>
      <c r="G357" s="161">
        <v>2.6</v>
      </c>
    </row>
    <row r="358" spans="6:7" ht="11.25">
      <c r="F358" s="421">
        <v>9.9</v>
      </c>
      <c r="G358" s="161">
        <v>6.6</v>
      </c>
    </row>
    <row r="359" spans="6:7" ht="11.25">
      <c r="F359" s="421">
        <v>6.7</v>
      </c>
      <c r="G359" s="161">
        <v>5</v>
      </c>
    </row>
    <row r="360" spans="6:7" ht="11.25">
      <c r="F360" s="421">
        <v>7.1</v>
      </c>
      <c r="G360" s="161">
        <v>4.9</v>
      </c>
    </row>
    <row r="361" spans="6:7" ht="11.25">
      <c r="F361" s="421">
        <v>8</v>
      </c>
      <c r="G361" s="161">
        <v>2.3</v>
      </c>
    </row>
    <row r="362" spans="6:7" ht="11.25">
      <c r="F362" s="421">
        <v>7.4</v>
      </c>
      <c r="G362" s="161">
        <v>3.5</v>
      </c>
    </row>
    <row r="363" spans="6:7" ht="11.25">
      <c r="F363" s="421">
        <v>11.4</v>
      </c>
      <c r="G363" s="161">
        <v>3.1</v>
      </c>
    </row>
    <row r="364" spans="6:7" ht="11.25">
      <c r="F364" s="421">
        <v>10.1</v>
      </c>
      <c r="G364" s="161">
        <v>7.4</v>
      </c>
    </row>
    <row r="365" spans="6:7" ht="11.25">
      <c r="F365" s="421">
        <v>10.6</v>
      </c>
      <c r="G365" s="161">
        <v>3</v>
      </c>
    </row>
    <row r="366" spans="6:7" ht="11.25">
      <c r="F366" s="421">
        <v>10.3</v>
      </c>
      <c r="G366" s="161">
        <v>3.6</v>
      </c>
    </row>
    <row r="367" spans="6:8" ht="12.75">
      <c r="F367" s="30">
        <f>SUM(F1:F366)/366</f>
        <v>13.449180327868849</v>
      </c>
      <c r="G367" s="20">
        <f>SUM(G1:G366)/366</f>
        <v>5.481147540983606</v>
      </c>
      <c r="H367" s="455">
        <f>SUM(F367:G367)/2</f>
        <v>9.465163934426227</v>
      </c>
    </row>
  </sheetData>
  <conditionalFormatting sqref="B1:B36 F305:F366 G244:G273 G91:G120">
    <cfRule type="cellIs" priority="1" dxfId="4"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C1:C36 G274:G366 G1:G90">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F1:F59">
    <cfRule type="cellIs" priority="7" dxfId="0"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conditionalFormatting sqref="F274:F304 G121:G243 F60:F120">
    <cfRule type="cellIs" priority="10" dxfId="1" operator="between" stopIfTrue="1">
      <formula>5</formula>
      <formula>9.9</formula>
    </cfRule>
    <cfRule type="cellIs" priority="11" dxfId="2" operator="between" stopIfTrue="1">
      <formula>10</formula>
      <formula>14.9</formula>
    </cfRule>
    <cfRule type="cellIs" priority="12" dxfId="5" operator="between" stopIfTrue="1">
      <formula>15</formula>
      <formula>20.9</formula>
    </cfRule>
  </conditionalFormatting>
  <conditionalFormatting sqref="F244:F273">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F121:F151">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F152:F243">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R57"/>
  <sheetViews>
    <sheetView workbookViewId="0" topLeftCell="A1">
      <selection activeCell="P20" sqref="P20"/>
    </sheetView>
  </sheetViews>
  <sheetFormatPr defaultColWidth="9.140625" defaultRowHeight="12.75"/>
  <sheetData>
    <row r="1" spans="1:18" ht="12.75">
      <c r="A1" s="31" t="s">
        <v>467</v>
      </c>
      <c r="B1" s="31"/>
      <c r="C1" s="31"/>
      <c r="D1" s="31"/>
      <c r="E1" s="31"/>
      <c r="F1" s="32"/>
      <c r="G1" s="31"/>
      <c r="H1" s="32"/>
      <c r="I1" s="31"/>
      <c r="J1" s="31"/>
      <c r="K1" s="31"/>
      <c r="L1" s="31"/>
      <c r="M1" s="31"/>
      <c r="N1" s="31"/>
      <c r="O1" s="31"/>
      <c r="P1" s="31"/>
      <c r="Q1" s="31"/>
      <c r="R1" s="31"/>
    </row>
    <row r="2" spans="1:18" ht="20.25">
      <c r="A2" s="31"/>
      <c r="B2" s="31"/>
      <c r="C2" s="33"/>
      <c r="D2" s="31"/>
      <c r="E2" s="31"/>
      <c r="F2" s="32"/>
      <c r="G2" s="31"/>
      <c r="H2" s="32"/>
      <c r="I2" s="31"/>
      <c r="J2" s="31"/>
      <c r="K2" s="31"/>
      <c r="L2" s="31"/>
      <c r="M2" s="31"/>
      <c r="N2" s="31"/>
      <c r="O2" s="31"/>
      <c r="P2" s="31"/>
      <c r="Q2" s="31"/>
      <c r="R2" s="31"/>
    </row>
    <row r="3" spans="1:18" ht="63.75">
      <c r="A3" s="58" t="s">
        <v>468</v>
      </c>
      <c r="B3" s="59" t="s">
        <v>74</v>
      </c>
      <c r="C3" s="60" t="s">
        <v>469</v>
      </c>
      <c r="D3" s="61" t="s">
        <v>195</v>
      </c>
      <c r="E3" s="31"/>
      <c r="F3" s="65" t="s">
        <v>11</v>
      </c>
      <c r="G3" s="62"/>
      <c r="H3" s="61" t="s">
        <v>279</v>
      </c>
      <c r="I3" s="31"/>
      <c r="J3" s="31"/>
      <c r="K3" s="58" t="s">
        <v>468</v>
      </c>
      <c r="L3" s="63" t="s">
        <v>280</v>
      </c>
      <c r="M3" s="60" t="s">
        <v>469</v>
      </c>
      <c r="N3" s="61" t="s">
        <v>281</v>
      </c>
      <c r="O3" s="64"/>
      <c r="P3" s="65" t="s">
        <v>12</v>
      </c>
      <c r="Q3" s="62"/>
      <c r="R3" s="61" t="s">
        <v>13</v>
      </c>
    </row>
    <row r="4" spans="1:18" ht="12.75">
      <c r="A4" s="66" t="s">
        <v>196</v>
      </c>
      <c r="B4" s="67">
        <v>4.2</v>
      </c>
      <c r="C4" s="301">
        <v>4.9</v>
      </c>
      <c r="D4" s="302">
        <f aca="true" t="shared" si="0" ref="D4:D15">SUM(C4-B4)</f>
        <v>0.7000000000000002</v>
      </c>
      <c r="E4" s="31"/>
      <c r="F4" s="70">
        <v>5.4</v>
      </c>
      <c r="G4" s="73"/>
      <c r="H4" s="72">
        <f aca="true" t="shared" si="1" ref="H4:H15">SUM(F4-B4)</f>
        <v>1.2000000000000002</v>
      </c>
      <c r="I4" s="31"/>
      <c r="J4" s="31"/>
      <c r="K4" s="66" t="s">
        <v>196</v>
      </c>
      <c r="L4" s="289">
        <v>3.7</v>
      </c>
      <c r="M4" s="301">
        <v>4.9</v>
      </c>
      <c r="N4" s="302">
        <f aca="true" t="shared" si="2" ref="N4:N15">SUM(M4-L4)</f>
        <v>1.2000000000000002</v>
      </c>
      <c r="O4" s="64"/>
      <c r="P4" s="70">
        <v>5.41</v>
      </c>
      <c r="Q4" s="73"/>
      <c r="R4" s="72">
        <f aca="true" t="shared" si="3" ref="R4:R15">SUM(P4-B4)</f>
        <v>1.21</v>
      </c>
    </row>
    <row r="5" spans="1:18" ht="12.75">
      <c r="A5" s="66" t="s">
        <v>197</v>
      </c>
      <c r="B5" s="67">
        <v>4.2</v>
      </c>
      <c r="C5" s="338">
        <v>3.7</v>
      </c>
      <c r="D5" s="339">
        <f t="shared" si="0"/>
        <v>-0.5</v>
      </c>
      <c r="E5" s="31"/>
      <c r="F5" s="68">
        <v>3.8</v>
      </c>
      <c r="G5" s="64"/>
      <c r="H5" s="69">
        <f t="shared" si="1"/>
        <v>-0.40000000000000036</v>
      </c>
      <c r="I5" s="31"/>
      <c r="J5" s="31"/>
      <c r="K5" s="66" t="s">
        <v>197</v>
      </c>
      <c r="L5" s="289">
        <v>4.2</v>
      </c>
      <c r="M5" s="338">
        <v>3.7</v>
      </c>
      <c r="N5" s="339">
        <f t="shared" si="2"/>
        <v>-0.5</v>
      </c>
      <c r="O5" s="64"/>
      <c r="P5" s="68">
        <v>4.04</v>
      </c>
      <c r="Q5" s="71"/>
      <c r="R5" s="69">
        <f t="shared" si="3"/>
        <v>-0.16000000000000014</v>
      </c>
    </row>
    <row r="6" spans="1:18" ht="12.75">
      <c r="A6" s="66" t="s">
        <v>198</v>
      </c>
      <c r="B6" s="67">
        <v>6.3</v>
      </c>
      <c r="C6" s="301">
        <v>8.1</v>
      </c>
      <c r="D6" s="302">
        <f t="shared" si="0"/>
        <v>1.7999999999999998</v>
      </c>
      <c r="E6" s="31"/>
      <c r="F6" s="70">
        <v>8.3</v>
      </c>
      <c r="G6" s="71"/>
      <c r="H6" s="72">
        <f t="shared" si="1"/>
        <v>2.000000000000001</v>
      </c>
      <c r="I6" s="31"/>
      <c r="J6" s="31"/>
      <c r="K6" s="66" t="s">
        <v>198</v>
      </c>
      <c r="L6" s="289">
        <v>6.3</v>
      </c>
      <c r="M6" s="301">
        <v>8.1</v>
      </c>
      <c r="N6" s="302">
        <f t="shared" si="2"/>
        <v>1.7999999999999998</v>
      </c>
      <c r="O6" s="64"/>
      <c r="P6" s="70">
        <v>8.3</v>
      </c>
      <c r="Q6" s="64"/>
      <c r="R6" s="72">
        <f t="shared" si="3"/>
        <v>2.000000000000001</v>
      </c>
    </row>
    <row r="7" spans="1:18" ht="12.75">
      <c r="A7" s="66" t="s">
        <v>199</v>
      </c>
      <c r="B7" s="67">
        <v>8.1</v>
      </c>
      <c r="C7" s="338">
        <v>7.1</v>
      </c>
      <c r="D7" s="339">
        <f t="shared" si="0"/>
        <v>-1</v>
      </c>
      <c r="E7" s="31"/>
      <c r="F7" s="70"/>
      <c r="G7" s="71"/>
      <c r="H7" s="72">
        <f t="shared" si="1"/>
        <v>-8.1</v>
      </c>
      <c r="I7" s="31"/>
      <c r="J7" s="31"/>
      <c r="K7" s="66" t="s">
        <v>199</v>
      </c>
      <c r="L7" s="289">
        <v>7.7</v>
      </c>
      <c r="M7" s="338">
        <v>7.1</v>
      </c>
      <c r="N7" s="339">
        <f t="shared" si="2"/>
        <v>-0.6000000000000005</v>
      </c>
      <c r="O7" s="64"/>
      <c r="P7" s="70"/>
      <c r="Q7" s="64"/>
      <c r="R7" s="72">
        <f t="shared" si="3"/>
        <v>-8.1</v>
      </c>
    </row>
    <row r="8" spans="1:18" ht="12.75">
      <c r="A8" s="66" t="s">
        <v>147</v>
      </c>
      <c r="B8" s="67">
        <v>11.3</v>
      </c>
      <c r="C8" s="301">
        <v>12</v>
      </c>
      <c r="D8" s="302">
        <f t="shared" si="0"/>
        <v>0.6999999999999993</v>
      </c>
      <c r="E8" s="31"/>
      <c r="F8" s="70"/>
      <c r="G8" s="73"/>
      <c r="H8" s="72">
        <f t="shared" si="1"/>
        <v>-11.3</v>
      </c>
      <c r="I8" s="31"/>
      <c r="J8" s="31"/>
      <c r="K8" s="66" t="s">
        <v>147</v>
      </c>
      <c r="L8" s="289">
        <v>11.4</v>
      </c>
      <c r="M8" s="301">
        <v>12</v>
      </c>
      <c r="N8" s="382">
        <f t="shared" si="2"/>
        <v>0.5999999999999996</v>
      </c>
      <c r="O8" s="64"/>
      <c r="P8" s="70"/>
      <c r="Q8" s="64"/>
      <c r="R8" s="72">
        <f t="shared" si="3"/>
        <v>-11.3</v>
      </c>
    </row>
    <row r="9" spans="1:18" ht="12.75">
      <c r="A9" s="66" t="s">
        <v>200</v>
      </c>
      <c r="B9" s="67">
        <v>14.1</v>
      </c>
      <c r="C9" s="338">
        <v>13.9</v>
      </c>
      <c r="D9" s="339">
        <f t="shared" si="0"/>
        <v>-0.1999999999999993</v>
      </c>
      <c r="E9" s="31"/>
      <c r="F9" s="70"/>
      <c r="G9" s="73"/>
      <c r="H9" s="72">
        <f t="shared" si="1"/>
        <v>-14.1</v>
      </c>
      <c r="I9" s="31"/>
      <c r="J9" s="31"/>
      <c r="K9" s="66" t="s">
        <v>200</v>
      </c>
      <c r="L9" s="289">
        <v>14.3</v>
      </c>
      <c r="M9" s="338">
        <v>13.9</v>
      </c>
      <c r="N9" s="339">
        <f t="shared" si="2"/>
        <v>-0.40000000000000036</v>
      </c>
      <c r="O9" s="64"/>
      <c r="P9" s="70"/>
      <c r="Q9" s="64"/>
      <c r="R9" s="72">
        <f t="shared" si="3"/>
        <v>-14.1</v>
      </c>
    </row>
    <row r="10" spans="1:18" ht="12.75">
      <c r="A10" s="66" t="s">
        <v>201</v>
      </c>
      <c r="B10" s="67">
        <v>16.5</v>
      </c>
      <c r="C10" s="338">
        <v>15.8</v>
      </c>
      <c r="D10" s="395">
        <f t="shared" si="0"/>
        <v>-0.6999999999999993</v>
      </c>
      <c r="E10" s="31"/>
      <c r="F10" s="68"/>
      <c r="G10" s="71"/>
      <c r="H10" s="69">
        <f t="shared" si="1"/>
        <v>-16.5</v>
      </c>
      <c r="I10" s="31"/>
      <c r="J10" s="31"/>
      <c r="K10" s="66" t="s">
        <v>201</v>
      </c>
      <c r="L10" s="289">
        <v>16.7</v>
      </c>
      <c r="M10" s="338">
        <v>15.8</v>
      </c>
      <c r="N10" s="395">
        <f t="shared" si="2"/>
        <v>-0.8999999999999986</v>
      </c>
      <c r="O10" s="64"/>
      <c r="P10" s="68"/>
      <c r="Q10" s="64"/>
      <c r="R10" s="69">
        <f t="shared" si="3"/>
        <v>-16.5</v>
      </c>
    </row>
    <row r="11" spans="1:18" ht="12.75">
      <c r="A11" s="66" t="s">
        <v>202</v>
      </c>
      <c r="B11" s="67">
        <v>16.2</v>
      </c>
      <c r="C11" s="301">
        <v>16.6</v>
      </c>
      <c r="D11" s="302">
        <f t="shared" si="0"/>
        <v>0.40000000000000213</v>
      </c>
      <c r="E11" s="31"/>
      <c r="F11" s="70"/>
      <c r="G11" s="64"/>
      <c r="H11" s="72">
        <f t="shared" si="1"/>
        <v>-16.2</v>
      </c>
      <c r="I11" s="31"/>
      <c r="J11" s="31"/>
      <c r="K11" s="66" t="s">
        <v>202</v>
      </c>
      <c r="L11" s="289">
        <v>16.4</v>
      </c>
      <c r="M11" s="301">
        <v>16.6</v>
      </c>
      <c r="N11" s="302">
        <f t="shared" si="2"/>
        <v>0.20000000000000284</v>
      </c>
      <c r="O11" s="64"/>
      <c r="P11" s="70"/>
      <c r="Q11" s="64"/>
      <c r="R11" s="72">
        <f t="shared" si="3"/>
        <v>-16.2</v>
      </c>
    </row>
    <row r="12" spans="1:18" ht="12.75">
      <c r="A12" s="66" t="s">
        <v>203</v>
      </c>
      <c r="B12" s="67">
        <v>13.7</v>
      </c>
      <c r="C12" s="338">
        <v>12.6</v>
      </c>
      <c r="D12" s="339">
        <f t="shared" si="0"/>
        <v>-1.0999999999999996</v>
      </c>
      <c r="E12" s="31"/>
      <c r="F12" s="70"/>
      <c r="G12" s="64"/>
      <c r="H12" s="72">
        <f t="shared" si="1"/>
        <v>-13.7</v>
      </c>
      <c r="I12" s="31"/>
      <c r="J12" s="31"/>
      <c r="K12" s="66" t="s">
        <v>203</v>
      </c>
      <c r="L12" s="289">
        <v>13.5</v>
      </c>
      <c r="M12" s="338">
        <v>12.6</v>
      </c>
      <c r="N12" s="339">
        <f t="shared" si="2"/>
        <v>-0.9000000000000004</v>
      </c>
      <c r="O12" s="64"/>
      <c r="P12" s="70"/>
      <c r="Q12" s="64"/>
      <c r="R12" s="72">
        <f t="shared" si="3"/>
        <v>-13.7</v>
      </c>
    </row>
    <row r="13" spans="1:18" ht="12.75">
      <c r="A13" s="66" t="s">
        <v>204</v>
      </c>
      <c r="B13" s="67">
        <v>10.4</v>
      </c>
      <c r="C13" s="338">
        <v>8.9</v>
      </c>
      <c r="D13" s="339">
        <f t="shared" si="0"/>
        <v>-1.5</v>
      </c>
      <c r="E13" s="31"/>
      <c r="F13" s="70"/>
      <c r="G13" s="64"/>
      <c r="H13" s="72">
        <f t="shared" si="1"/>
        <v>-10.4</v>
      </c>
      <c r="I13" s="31"/>
      <c r="J13" s="31"/>
      <c r="K13" s="66" t="s">
        <v>204</v>
      </c>
      <c r="L13" s="289">
        <v>10.2</v>
      </c>
      <c r="M13" s="338">
        <v>8.9</v>
      </c>
      <c r="N13" s="339">
        <f t="shared" si="2"/>
        <v>-1.299999999999999</v>
      </c>
      <c r="O13" s="64"/>
      <c r="P13" s="70"/>
      <c r="Q13" s="64"/>
      <c r="R13" s="72">
        <f t="shared" si="3"/>
        <v>-10.4</v>
      </c>
    </row>
    <row r="14" spans="1:18" ht="12.75">
      <c r="A14" s="66" t="s">
        <v>205</v>
      </c>
      <c r="B14" s="67">
        <v>6.9</v>
      </c>
      <c r="C14" s="338">
        <v>5.8</v>
      </c>
      <c r="D14" s="339">
        <f t="shared" si="0"/>
        <v>-1.1000000000000005</v>
      </c>
      <c r="E14" s="31"/>
      <c r="F14" s="70"/>
      <c r="G14" s="64"/>
      <c r="H14" s="74">
        <f t="shared" si="1"/>
        <v>-6.9</v>
      </c>
      <c r="I14" s="31"/>
      <c r="J14" s="31"/>
      <c r="K14" s="66" t="s">
        <v>205</v>
      </c>
      <c r="L14" s="289">
        <v>6.1</v>
      </c>
      <c r="M14" s="338">
        <v>5.8</v>
      </c>
      <c r="N14" s="339">
        <f t="shared" si="2"/>
        <v>-0.2999999999999998</v>
      </c>
      <c r="O14" s="64"/>
      <c r="P14" s="70"/>
      <c r="Q14" s="64"/>
      <c r="R14" s="74">
        <f t="shared" si="3"/>
        <v>-6.9</v>
      </c>
    </row>
    <row r="15" spans="1:18" ht="12.75">
      <c r="A15" s="66" t="s">
        <v>206</v>
      </c>
      <c r="B15" s="67">
        <v>5.1</v>
      </c>
      <c r="C15" s="338">
        <v>3.9</v>
      </c>
      <c r="D15" s="339">
        <f t="shared" si="0"/>
        <v>-1.1999999999999997</v>
      </c>
      <c r="E15" s="31"/>
      <c r="F15" s="68"/>
      <c r="G15" s="64"/>
      <c r="H15" s="74">
        <f t="shared" si="1"/>
        <v>-5.1</v>
      </c>
      <c r="I15" s="31"/>
      <c r="J15" s="31"/>
      <c r="K15" s="66" t="s">
        <v>206</v>
      </c>
      <c r="L15" s="289">
        <v>4.3</v>
      </c>
      <c r="M15" s="338">
        <v>3.9</v>
      </c>
      <c r="N15" s="339">
        <f t="shared" si="2"/>
        <v>-0.3999999999999999</v>
      </c>
      <c r="O15" s="64"/>
      <c r="P15" s="68"/>
      <c r="Q15" s="64"/>
      <c r="R15" s="74">
        <f t="shared" si="3"/>
        <v>-5.1</v>
      </c>
    </row>
    <row r="16" spans="1:18" ht="12.75">
      <c r="A16" s="66" t="s">
        <v>207</v>
      </c>
      <c r="B16" s="67">
        <f>SUM(B4:B15)/12</f>
        <v>9.75</v>
      </c>
      <c r="C16" s="460">
        <f>SUM(C4:C15)/12</f>
        <v>9.441666666666666</v>
      </c>
      <c r="D16" s="461">
        <f>SUM(D4:D15)/12</f>
        <v>-0.30833333333333307</v>
      </c>
      <c r="E16" s="31"/>
      <c r="F16" s="75">
        <f>SUM(F4:F15)/12</f>
        <v>1.4583333333333333</v>
      </c>
      <c r="G16" s="64"/>
      <c r="H16" s="76">
        <f>SUM(H4:H15)/12</f>
        <v>-8.291666666666668</v>
      </c>
      <c r="I16" s="31"/>
      <c r="J16" s="31"/>
      <c r="K16" s="66" t="s">
        <v>207</v>
      </c>
      <c r="L16" s="426">
        <v>9.6</v>
      </c>
      <c r="M16" s="462">
        <f>SUM(M4:M15)/12</f>
        <v>9.441666666666666</v>
      </c>
      <c r="N16" s="463">
        <f>SUM(N4:N15)/12</f>
        <v>-0.12499999999999967</v>
      </c>
      <c r="O16" s="64"/>
      <c r="P16" s="75">
        <f>SUM(P4:P15)/12</f>
        <v>1.4791666666666667</v>
      </c>
      <c r="Q16" s="64"/>
      <c r="R16" s="76">
        <f>SUM(R4:R15)/12</f>
        <v>-8.270833333333334</v>
      </c>
    </row>
    <row r="17" spans="1:18" ht="12.75">
      <c r="A17" s="77"/>
      <c r="B17" s="78"/>
      <c r="C17" s="78"/>
      <c r="D17" s="79"/>
      <c r="E17" s="31"/>
      <c r="F17" s="77"/>
      <c r="G17" s="78"/>
      <c r="H17" s="79"/>
      <c r="I17" s="31"/>
      <c r="J17" s="31"/>
      <c r="K17" s="77"/>
      <c r="L17" s="78"/>
      <c r="M17" s="78"/>
      <c r="N17" s="79"/>
      <c r="O17" s="31"/>
      <c r="P17" s="77"/>
      <c r="Q17" s="78"/>
      <c r="R17" s="79"/>
    </row>
    <row r="18" spans="1:18" ht="12.75">
      <c r="A18" s="31"/>
      <c r="B18" s="31"/>
      <c r="C18" s="31"/>
      <c r="D18" s="31"/>
      <c r="E18" s="31"/>
      <c r="F18" s="31"/>
      <c r="G18" s="31"/>
      <c r="H18" s="31"/>
      <c r="I18" s="31"/>
      <c r="J18" s="31"/>
      <c r="K18" s="31"/>
      <c r="L18" s="31"/>
      <c r="M18" s="31"/>
      <c r="N18" s="31"/>
      <c r="O18" s="31"/>
      <c r="P18" s="31"/>
      <c r="Q18" s="31"/>
      <c r="R18" s="31"/>
    </row>
    <row r="19" spans="1:18" ht="12.75">
      <c r="A19" s="31"/>
      <c r="B19" s="31"/>
      <c r="C19" s="31"/>
      <c r="D19" s="31"/>
      <c r="E19" s="31"/>
      <c r="F19" s="31"/>
      <c r="G19" s="31"/>
      <c r="H19" s="31"/>
      <c r="I19" s="31"/>
      <c r="J19" s="31"/>
      <c r="K19" s="31"/>
      <c r="L19" s="31"/>
      <c r="M19" s="31"/>
      <c r="N19" s="31"/>
      <c r="O19" s="31"/>
      <c r="P19" s="31"/>
      <c r="Q19" s="31"/>
      <c r="R19" s="31"/>
    </row>
    <row r="20" spans="1:18" ht="12.75">
      <c r="A20" s="31"/>
      <c r="B20" s="31"/>
      <c r="C20" s="31"/>
      <c r="D20" s="31"/>
      <c r="E20" s="31"/>
      <c r="F20" s="31"/>
      <c r="G20" s="31"/>
      <c r="H20" s="31"/>
      <c r="I20" s="31"/>
      <c r="J20" s="31"/>
      <c r="K20" s="31"/>
      <c r="L20" s="31"/>
      <c r="M20" s="31"/>
      <c r="N20" s="31"/>
      <c r="O20" s="31"/>
      <c r="P20" s="31"/>
      <c r="Q20" s="31"/>
      <c r="R20" s="31"/>
    </row>
    <row r="21" spans="1:18" ht="12.75">
      <c r="A21" s="31"/>
      <c r="B21" s="31"/>
      <c r="C21" s="31"/>
      <c r="D21" s="31"/>
      <c r="E21" s="31"/>
      <c r="F21" s="31"/>
      <c r="G21" s="31"/>
      <c r="H21" s="31"/>
      <c r="I21" s="31"/>
      <c r="J21" s="31"/>
      <c r="K21" s="31"/>
      <c r="L21" s="31"/>
      <c r="M21" s="31"/>
      <c r="N21" s="31"/>
      <c r="O21" s="31"/>
      <c r="P21" s="31"/>
      <c r="Q21" s="31"/>
      <c r="R21" s="31"/>
    </row>
    <row r="22" spans="1:18" ht="23.25">
      <c r="A22" s="34" t="s">
        <v>56</v>
      </c>
      <c r="B22" s="31"/>
      <c r="C22" s="31"/>
      <c r="D22" s="31"/>
      <c r="E22" s="31"/>
      <c r="F22" s="31"/>
      <c r="G22" s="31"/>
      <c r="H22" s="31"/>
      <c r="I22" s="31"/>
      <c r="J22" s="31"/>
      <c r="K22" s="31"/>
      <c r="L22" s="31"/>
      <c r="M22" s="31"/>
      <c r="N22" s="31"/>
      <c r="O22" s="31"/>
      <c r="P22" s="31"/>
      <c r="Q22" s="31"/>
      <c r="R22" s="31"/>
    </row>
    <row r="23" spans="1:18" ht="12.75">
      <c r="A23" s="31"/>
      <c r="B23" s="31"/>
      <c r="C23" s="31"/>
      <c r="D23" s="31"/>
      <c r="E23" s="31"/>
      <c r="F23" s="31"/>
      <c r="G23" s="31"/>
      <c r="H23" s="31"/>
      <c r="I23" s="31"/>
      <c r="J23" s="31"/>
      <c r="K23" s="31"/>
      <c r="L23" s="31"/>
      <c r="M23" s="31"/>
      <c r="N23" s="31"/>
      <c r="O23" s="31"/>
      <c r="P23" s="31"/>
      <c r="Q23" s="31"/>
      <c r="R23" s="31"/>
    </row>
    <row r="24" spans="1:18" ht="12.75">
      <c r="A24" s="35"/>
      <c r="B24" s="36" t="s">
        <v>208</v>
      </c>
      <c r="C24" s="36" t="s">
        <v>209</v>
      </c>
      <c r="D24" s="36" t="s">
        <v>210</v>
      </c>
      <c r="E24" s="36" t="s">
        <v>211</v>
      </c>
      <c r="F24" s="36" t="s">
        <v>212</v>
      </c>
      <c r="G24" s="36" t="s">
        <v>254</v>
      </c>
      <c r="H24" s="36" t="s">
        <v>255</v>
      </c>
      <c r="I24" s="36" t="s">
        <v>256</v>
      </c>
      <c r="J24" s="36" t="s">
        <v>344</v>
      </c>
      <c r="K24" s="36" t="s">
        <v>345</v>
      </c>
      <c r="L24" s="36" t="s">
        <v>346</v>
      </c>
      <c r="M24" s="36" t="s">
        <v>347</v>
      </c>
      <c r="N24" s="37" t="s">
        <v>348</v>
      </c>
      <c r="O24" s="31"/>
      <c r="P24" s="31"/>
      <c r="Q24" s="31"/>
      <c r="R24" s="31"/>
    </row>
    <row r="25" spans="1:18" ht="12.75">
      <c r="A25" s="35"/>
      <c r="B25" s="36"/>
      <c r="C25" s="36"/>
      <c r="D25" s="36"/>
      <c r="E25" s="36"/>
      <c r="F25" s="36"/>
      <c r="G25" s="36"/>
      <c r="H25" s="36"/>
      <c r="I25" s="36"/>
      <c r="J25" s="36"/>
      <c r="K25" s="36"/>
      <c r="L25" s="36"/>
      <c r="M25" s="36"/>
      <c r="N25" s="36"/>
      <c r="O25" s="31"/>
      <c r="P25" s="31"/>
      <c r="Q25" s="31"/>
      <c r="R25" s="31"/>
    </row>
    <row r="26" spans="1:18" ht="12.75">
      <c r="A26" s="35" t="s">
        <v>349</v>
      </c>
      <c r="B26" s="36">
        <v>4.2</v>
      </c>
      <c r="C26" s="36">
        <v>4.2</v>
      </c>
      <c r="D26" s="36">
        <v>6.3</v>
      </c>
      <c r="E26" s="36">
        <v>8.1</v>
      </c>
      <c r="F26" s="36">
        <v>11.3</v>
      </c>
      <c r="G26" s="36">
        <v>14.1</v>
      </c>
      <c r="H26" s="36">
        <v>16.5</v>
      </c>
      <c r="I26" s="36">
        <v>16.2</v>
      </c>
      <c r="J26" s="36">
        <v>13.7</v>
      </c>
      <c r="K26" s="36">
        <v>10.4</v>
      </c>
      <c r="L26" s="36">
        <v>6.9</v>
      </c>
      <c r="M26" s="36">
        <v>5.1</v>
      </c>
      <c r="N26" s="36">
        <v>9.75</v>
      </c>
      <c r="O26" s="31"/>
      <c r="P26" s="31"/>
      <c r="Q26" s="31"/>
      <c r="R26" s="31"/>
    </row>
    <row r="27" spans="1:18" ht="12.75">
      <c r="A27" s="31"/>
      <c r="B27" s="31"/>
      <c r="C27" s="31"/>
      <c r="D27" s="31"/>
      <c r="E27" s="31"/>
      <c r="F27" s="31"/>
      <c r="G27" s="31"/>
      <c r="H27" s="31"/>
      <c r="I27" s="31"/>
      <c r="J27" s="31"/>
      <c r="K27" s="31"/>
      <c r="L27" s="31"/>
      <c r="M27" s="31"/>
      <c r="N27" s="31"/>
      <c r="O27" s="31"/>
      <c r="P27" s="31"/>
      <c r="Q27" s="31"/>
      <c r="R27" s="31"/>
    </row>
    <row r="28" spans="1:18" ht="12.75">
      <c r="A28" s="38" t="s">
        <v>57</v>
      </c>
      <c r="B28" s="31"/>
      <c r="C28" s="31"/>
      <c r="D28" s="31"/>
      <c r="E28" s="31"/>
      <c r="F28" s="31"/>
      <c r="G28" s="31"/>
      <c r="H28" s="31"/>
      <c r="I28" s="31"/>
      <c r="J28" s="31"/>
      <c r="K28" s="31"/>
      <c r="L28" s="31"/>
      <c r="M28" s="31"/>
      <c r="N28" s="31"/>
      <c r="O28" s="31"/>
      <c r="P28" s="31"/>
      <c r="Q28" s="31"/>
      <c r="R28" s="31"/>
    </row>
    <row r="29" spans="1:18" ht="12.75">
      <c r="A29" s="31"/>
      <c r="B29" s="31"/>
      <c r="C29" s="31"/>
      <c r="D29" s="31"/>
      <c r="E29" s="31"/>
      <c r="F29" s="31"/>
      <c r="G29" s="31"/>
      <c r="H29" s="31"/>
      <c r="I29" s="31"/>
      <c r="J29" s="31"/>
      <c r="K29" s="31"/>
      <c r="L29" s="31"/>
      <c r="M29" s="31"/>
      <c r="N29" s="31"/>
      <c r="O29" s="31"/>
      <c r="P29" s="31"/>
      <c r="Q29" s="31"/>
      <c r="R29" s="31"/>
    </row>
    <row r="30" spans="1:18" ht="12.75">
      <c r="A30" s="31"/>
      <c r="B30" s="31"/>
      <c r="C30" s="31"/>
      <c r="D30" s="31"/>
      <c r="E30" s="31"/>
      <c r="F30" s="31"/>
      <c r="G30" s="31"/>
      <c r="H30" s="31"/>
      <c r="I30" s="31"/>
      <c r="J30" s="31"/>
      <c r="K30" s="31"/>
      <c r="L30" s="31"/>
      <c r="M30" s="31"/>
      <c r="N30" s="31"/>
      <c r="O30" s="31"/>
      <c r="P30" s="31"/>
      <c r="Q30" s="31"/>
      <c r="R30" s="31"/>
    </row>
    <row r="31" spans="1:18" ht="12.75">
      <c r="A31" s="31"/>
      <c r="B31" s="31"/>
      <c r="C31" s="31"/>
      <c r="D31" s="31"/>
      <c r="E31" s="31"/>
      <c r="F31" s="31"/>
      <c r="G31" s="31"/>
      <c r="H31" s="31"/>
      <c r="I31" s="31"/>
      <c r="J31" s="31"/>
      <c r="K31" s="31"/>
      <c r="L31" s="31"/>
      <c r="M31" s="31"/>
      <c r="N31" s="31"/>
      <c r="O31" s="31"/>
      <c r="P31" s="31"/>
      <c r="Q31" s="31"/>
      <c r="R31" s="31"/>
    </row>
    <row r="32" spans="1:18" ht="12.75">
      <c r="A32" s="39" t="s">
        <v>58</v>
      </c>
      <c r="B32" s="31"/>
      <c r="C32" s="31"/>
      <c r="D32" s="31"/>
      <c r="E32" s="31"/>
      <c r="F32" s="31"/>
      <c r="G32" s="31"/>
      <c r="H32" s="31"/>
      <c r="I32" s="31"/>
      <c r="J32" s="31"/>
      <c r="K32" s="31"/>
      <c r="L32" s="31"/>
      <c r="M32" s="31"/>
      <c r="N32" s="31"/>
      <c r="O32" s="31"/>
      <c r="P32" s="31"/>
      <c r="Q32" s="31"/>
      <c r="R32" s="31"/>
    </row>
    <row r="33" spans="1:18" ht="12.75">
      <c r="A33" s="31"/>
      <c r="B33" s="31"/>
      <c r="C33" s="31"/>
      <c r="D33" s="31"/>
      <c r="E33" s="31"/>
      <c r="F33" s="31"/>
      <c r="G33" s="31"/>
      <c r="H33" s="31"/>
      <c r="I33" s="31"/>
      <c r="J33" s="31"/>
      <c r="K33" s="31"/>
      <c r="L33" s="31"/>
      <c r="M33" s="31"/>
      <c r="N33" s="31"/>
      <c r="O33" s="31"/>
      <c r="P33" s="31"/>
      <c r="Q33" s="31"/>
      <c r="R33" s="31"/>
    </row>
    <row r="34" spans="1:18" ht="12.75">
      <c r="A34" s="35"/>
      <c r="B34" s="36" t="s">
        <v>208</v>
      </c>
      <c r="C34" s="36" t="s">
        <v>209</v>
      </c>
      <c r="D34" s="36" t="s">
        <v>210</v>
      </c>
      <c r="E34" s="36" t="s">
        <v>211</v>
      </c>
      <c r="F34" s="36" t="s">
        <v>212</v>
      </c>
      <c r="G34" s="36" t="s">
        <v>254</v>
      </c>
      <c r="H34" s="36" t="s">
        <v>255</v>
      </c>
      <c r="I34" s="36" t="s">
        <v>256</v>
      </c>
      <c r="J34" s="36" t="s">
        <v>344</v>
      </c>
      <c r="K34" s="36" t="s">
        <v>345</v>
      </c>
      <c r="L34" s="36" t="s">
        <v>346</v>
      </c>
      <c r="M34" s="36" t="s">
        <v>347</v>
      </c>
      <c r="N34" s="37" t="s">
        <v>348</v>
      </c>
      <c r="O34" s="31"/>
      <c r="P34" s="31"/>
      <c r="Q34" s="31"/>
      <c r="R34" s="31"/>
    </row>
    <row r="35" spans="1:18" ht="12.75">
      <c r="A35" s="35"/>
      <c r="B35" s="36"/>
      <c r="C35" s="36"/>
      <c r="D35" s="36"/>
      <c r="E35" s="36"/>
      <c r="F35" s="36"/>
      <c r="G35" s="36"/>
      <c r="H35" s="36"/>
      <c r="I35" s="36"/>
      <c r="J35" s="36"/>
      <c r="K35" s="36"/>
      <c r="L35" s="36"/>
      <c r="M35" s="36"/>
      <c r="N35" s="36"/>
      <c r="O35" s="31"/>
      <c r="P35" s="31"/>
      <c r="Q35" s="31"/>
      <c r="R35" s="31"/>
    </row>
    <row r="36" spans="1:18" ht="12.75">
      <c r="A36" s="35" t="s">
        <v>453</v>
      </c>
      <c r="B36" s="40"/>
      <c r="C36" s="40"/>
      <c r="D36" s="40"/>
      <c r="E36" s="40"/>
      <c r="F36" s="40"/>
      <c r="G36" s="40"/>
      <c r="H36" s="40"/>
      <c r="I36" s="40"/>
      <c r="J36" s="40"/>
      <c r="K36" s="40"/>
      <c r="L36" s="40"/>
      <c r="M36" s="40"/>
      <c r="N36" s="40"/>
      <c r="O36" s="41" t="s">
        <v>350</v>
      </c>
      <c r="P36" s="31"/>
      <c r="Q36" s="31"/>
      <c r="R36" s="31"/>
    </row>
    <row r="41" spans="1:5" ht="12.75">
      <c r="A41" s="80" t="s">
        <v>243</v>
      </c>
      <c r="B41" s="80"/>
      <c r="C41" s="80"/>
      <c r="D41" s="80"/>
      <c r="E41" s="80"/>
    </row>
    <row r="42" spans="1:5" ht="12.75">
      <c r="A42" s="80"/>
      <c r="B42" s="80"/>
      <c r="C42" s="80"/>
      <c r="D42" s="80"/>
      <c r="E42" s="80"/>
    </row>
    <row r="43" spans="1:5" ht="12.75">
      <c r="A43" s="80"/>
      <c r="B43" s="80"/>
      <c r="C43" s="80" t="s">
        <v>453</v>
      </c>
      <c r="D43" s="80" t="s">
        <v>453</v>
      </c>
      <c r="E43" s="80" t="s">
        <v>244</v>
      </c>
    </row>
    <row r="44" spans="1:5" ht="12.75">
      <c r="A44" s="80" t="s">
        <v>468</v>
      </c>
      <c r="B44" s="80" t="s">
        <v>453</v>
      </c>
      <c r="C44" s="80" t="s">
        <v>245</v>
      </c>
      <c r="D44" s="80" t="s">
        <v>246</v>
      </c>
      <c r="E44" s="80" t="s">
        <v>247</v>
      </c>
    </row>
    <row r="45" spans="1:5" ht="12.75">
      <c r="A45" s="81" t="s">
        <v>196</v>
      </c>
      <c r="B45" s="82">
        <v>3.7</v>
      </c>
      <c r="C45" s="82"/>
      <c r="D45" s="82"/>
      <c r="E45" s="82">
        <v>57.4</v>
      </c>
    </row>
    <row r="46" spans="1:5" ht="12.75">
      <c r="A46" s="81" t="s">
        <v>197</v>
      </c>
      <c r="B46" s="82">
        <v>4.2</v>
      </c>
      <c r="C46" s="82"/>
      <c r="D46" s="82"/>
      <c r="E46" s="82">
        <v>52.1</v>
      </c>
    </row>
    <row r="47" spans="1:5" ht="12.75">
      <c r="A47" s="81" t="s">
        <v>198</v>
      </c>
      <c r="B47" s="82">
        <v>6.3</v>
      </c>
      <c r="C47" s="82"/>
      <c r="D47" s="82"/>
      <c r="E47" s="82">
        <v>53.7</v>
      </c>
    </row>
    <row r="48" spans="1:5" ht="12.75">
      <c r="A48" s="81" t="s">
        <v>199</v>
      </c>
      <c r="B48" s="82">
        <v>7.7</v>
      </c>
      <c r="C48" s="82"/>
      <c r="D48" s="82"/>
      <c r="E48" s="82">
        <v>52.4</v>
      </c>
    </row>
    <row r="49" spans="1:5" ht="12.75">
      <c r="A49" s="81" t="s">
        <v>147</v>
      </c>
      <c r="B49" s="82">
        <v>11.4</v>
      </c>
      <c r="C49" s="82"/>
      <c r="D49" s="82"/>
      <c r="E49" s="82">
        <v>49.8</v>
      </c>
    </row>
    <row r="50" spans="1:5" ht="12.75">
      <c r="A50" s="81" t="s">
        <v>200</v>
      </c>
      <c r="B50" s="82">
        <v>14.3</v>
      </c>
      <c r="C50" s="82"/>
      <c r="D50" s="82"/>
      <c r="E50" s="82">
        <v>56.5</v>
      </c>
    </row>
    <row r="51" spans="1:5" ht="12.75">
      <c r="A51" s="81" t="s">
        <v>201</v>
      </c>
      <c r="B51" s="82">
        <v>16.7</v>
      </c>
      <c r="C51" s="82"/>
      <c r="D51" s="82"/>
      <c r="E51" s="82">
        <v>46.3</v>
      </c>
    </row>
    <row r="52" spans="1:5" ht="12.75">
      <c r="A52" s="81" t="s">
        <v>202</v>
      </c>
      <c r="B52" s="82">
        <v>16.4</v>
      </c>
      <c r="C52" s="82"/>
      <c r="D52" s="82"/>
      <c r="E52" s="82">
        <v>49.9</v>
      </c>
    </row>
    <row r="53" spans="1:5" ht="12.75">
      <c r="A53" s="81" t="s">
        <v>203</v>
      </c>
      <c r="B53" s="82">
        <v>13.5</v>
      </c>
      <c r="C53" s="82"/>
      <c r="D53" s="82"/>
      <c r="E53" s="82">
        <v>53.4</v>
      </c>
    </row>
    <row r="54" spans="1:5" ht="12.75">
      <c r="A54" s="81" t="s">
        <v>204</v>
      </c>
      <c r="B54" s="82">
        <v>10.2</v>
      </c>
      <c r="C54" s="82"/>
      <c r="D54" s="82"/>
      <c r="E54" s="82">
        <v>70.7</v>
      </c>
    </row>
    <row r="55" spans="1:5" ht="12.75">
      <c r="A55" s="81" t="s">
        <v>205</v>
      </c>
      <c r="B55" s="82">
        <v>6.1</v>
      </c>
      <c r="C55" s="82"/>
      <c r="D55" s="82"/>
      <c r="E55" s="82">
        <v>64.2</v>
      </c>
    </row>
    <row r="56" spans="1:5" ht="12.75">
      <c r="A56" s="81" t="s">
        <v>206</v>
      </c>
      <c r="B56" s="82">
        <v>4.3</v>
      </c>
      <c r="C56" s="82"/>
      <c r="D56" s="82"/>
      <c r="E56" s="82">
        <v>71.6</v>
      </c>
    </row>
    <row r="57" spans="1:5" ht="12.75">
      <c r="A57" s="81" t="s">
        <v>513</v>
      </c>
      <c r="B57" s="82">
        <v>9.6</v>
      </c>
      <c r="C57" s="82"/>
      <c r="D57" s="82"/>
      <c r="E57" s="82">
        <v>768</v>
      </c>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2007-07-24T12:34:04Z</dcterms:created>
  <dcterms:modified xsi:type="dcterms:W3CDTF">2013-03-04T18:52:08Z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