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firstSheet="2"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s>
  <definedNames/>
  <calcPr fullCalcOnLoad="1" iterate="1" iterateCount="1" iterateDelta="0.001"/>
</workbook>
</file>

<file path=xl/comments10.xml><?xml version="1.0" encoding="utf-8"?>
<comments xmlns="http://schemas.openxmlformats.org/spreadsheetml/2006/main">
  <authors>
    <author>Paul</author>
  </authors>
  <commentList>
    <comment ref="S9" authorId="0">
      <text>
        <r>
          <rPr>
            <sz val="9"/>
            <rFont val="Tahoma"/>
            <family val="0"/>
          </rPr>
          <t xml:space="preserve">rising
</t>
        </r>
      </text>
    </comment>
    <comment ref="J9" authorId="0">
      <text>
        <r>
          <rPr>
            <sz val="9"/>
            <rFont val="Tahoma"/>
            <family val="0"/>
          </rPr>
          <t xml:space="preserve">Altostratus
</t>
        </r>
      </text>
    </comment>
    <comment ref="J10" authorId="0">
      <text>
        <r>
          <rPr>
            <sz val="9"/>
            <rFont val="Tahoma"/>
            <family val="0"/>
          </rPr>
          <t xml:space="preserve">Altostratus, Altocumulus.
</t>
        </r>
      </text>
    </comment>
    <comment ref="S10" authorId="0">
      <text>
        <r>
          <rPr>
            <sz val="9"/>
            <rFont val="Tahoma"/>
            <family val="0"/>
          </rPr>
          <t xml:space="preserve">steady
</t>
        </r>
      </text>
    </comment>
    <comment ref="Q9" authorId="0">
      <text>
        <r>
          <rPr>
            <sz val="9"/>
            <rFont val="Tahoma"/>
            <family val="0"/>
          </rPr>
          <t xml:space="preserve">Snow grains observed. 
</t>
        </r>
      </text>
    </comment>
    <comment ref="Q10" authorId="0">
      <text>
        <r>
          <rPr>
            <b/>
            <sz val="9"/>
            <rFont val="Tahoma"/>
            <family val="0"/>
          </rPr>
          <t xml:space="preserve">Slight snow overnight, no cover. </t>
        </r>
      </text>
    </comment>
    <comment ref="J11" authorId="0">
      <text>
        <r>
          <rPr>
            <sz val="9"/>
            <rFont val="Tahoma"/>
            <family val="0"/>
          </rPr>
          <t xml:space="preserve">Altostratus
</t>
        </r>
      </text>
    </comment>
    <comment ref="S11" authorId="0">
      <text>
        <r>
          <rPr>
            <sz val="9"/>
            <rFont val="Tahoma"/>
            <family val="0"/>
          </rPr>
          <t xml:space="preserve">steady
</t>
        </r>
      </text>
    </comment>
    <comment ref="J12" authorId="0">
      <text>
        <r>
          <rPr>
            <sz val="9"/>
            <rFont val="Tahoma"/>
            <family val="0"/>
          </rPr>
          <t xml:space="preserve">Altostratus
</t>
        </r>
      </text>
    </comment>
    <comment ref="S12" authorId="0">
      <text>
        <r>
          <rPr>
            <sz val="9"/>
            <rFont val="Tahoma"/>
            <family val="0"/>
          </rPr>
          <t xml:space="preserve">falling
</t>
        </r>
      </text>
    </comment>
    <comment ref="Q12" authorId="0">
      <text>
        <r>
          <rPr>
            <sz val="9"/>
            <rFont val="Tahoma"/>
            <family val="0"/>
          </rPr>
          <t>a few light snow flurries.
None lying at 09:00.</t>
        </r>
      </text>
    </comment>
    <comment ref="J13" authorId="0">
      <text>
        <r>
          <rPr>
            <sz val="9"/>
            <rFont val="Tahoma"/>
            <family val="0"/>
          </rPr>
          <t xml:space="preserve">Cumulus
</t>
        </r>
      </text>
    </comment>
    <comment ref="Q13" authorId="0">
      <text>
        <r>
          <rPr>
            <sz val="9"/>
            <rFont val="Tahoma"/>
            <family val="0"/>
          </rPr>
          <t>&lt;0.5CM Snow lying at 09:00
light snow flurries pm.</t>
        </r>
      </text>
    </comment>
    <comment ref="S13" authorId="0">
      <text>
        <r>
          <rPr>
            <sz val="9"/>
            <rFont val="Tahoma"/>
            <family val="0"/>
          </rPr>
          <t xml:space="preserve">rising
</t>
        </r>
      </text>
    </comment>
    <comment ref="J14" authorId="0">
      <text>
        <r>
          <rPr>
            <sz val="9"/>
            <rFont val="Tahoma"/>
            <family val="0"/>
          </rPr>
          <t xml:space="preserve">Altocumulus
</t>
        </r>
      </text>
    </comment>
    <comment ref="Q14" authorId="0">
      <text>
        <r>
          <rPr>
            <sz val="9"/>
            <rFont val="Tahoma"/>
            <family val="0"/>
          </rPr>
          <t xml:space="preserve">Snow lying at 09:00 &lt;0.5 cm.
</t>
        </r>
      </text>
    </comment>
    <comment ref="S14" authorId="0">
      <text>
        <r>
          <rPr>
            <sz val="9"/>
            <rFont val="Tahoma"/>
            <family val="0"/>
          </rPr>
          <t xml:space="preserve">steady
</t>
        </r>
      </text>
    </comment>
    <comment ref="S15" authorId="0">
      <text>
        <r>
          <rPr>
            <sz val="9"/>
            <rFont val="Tahoma"/>
            <family val="0"/>
          </rPr>
          <t xml:space="preserve">rising
</t>
        </r>
      </text>
    </comment>
    <comment ref="J15" authorId="0">
      <text>
        <r>
          <rPr>
            <b/>
            <sz val="9"/>
            <rFont val="Tahoma"/>
            <family val="0"/>
          </rPr>
          <t>Stratus.</t>
        </r>
        <r>
          <rPr>
            <sz val="9"/>
            <rFont val="Tahoma"/>
            <family val="0"/>
          </rPr>
          <t xml:space="preserve">
</t>
        </r>
      </text>
    </comment>
    <comment ref="J16" authorId="0">
      <text>
        <r>
          <rPr>
            <sz val="9"/>
            <rFont val="Tahoma"/>
            <family val="0"/>
          </rPr>
          <t xml:space="preserve">Stratus, drizzle.
</t>
        </r>
      </text>
    </comment>
    <comment ref="S16" authorId="0">
      <text>
        <r>
          <rPr>
            <sz val="9"/>
            <rFont val="Tahoma"/>
            <family val="0"/>
          </rPr>
          <t xml:space="preserve">steady
</t>
        </r>
      </text>
    </comment>
    <comment ref="J17" authorId="0">
      <text>
        <r>
          <rPr>
            <sz val="9"/>
            <rFont val="Tahoma"/>
            <family val="0"/>
          </rPr>
          <t xml:space="preserve">Stratus
</t>
        </r>
      </text>
    </comment>
    <comment ref="P16" authorId="0">
      <text>
        <r>
          <rPr>
            <sz val="9"/>
            <rFont val="Tahoma"/>
            <family val="0"/>
          </rPr>
          <t xml:space="preserve">TRACE
</t>
        </r>
      </text>
    </comment>
    <comment ref="S17" authorId="0">
      <text>
        <r>
          <rPr>
            <sz val="9"/>
            <rFont val="Tahoma"/>
            <family val="0"/>
          </rPr>
          <t xml:space="preserve">Steady
</t>
        </r>
      </text>
    </comment>
    <comment ref="S18" authorId="0">
      <text>
        <r>
          <rPr>
            <sz val="9"/>
            <rFont val="Tahoma"/>
            <family val="0"/>
          </rPr>
          <t xml:space="preserve">Falling
</t>
        </r>
      </text>
    </comment>
    <comment ref="J18" authorId="0">
      <text>
        <r>
          <rPr>
            <sz val="9"/>
            <rFont val="Tahoma"/>
            <family val="0"/>
          </rPr>
          <t xml:space="preserve">Stratus.
</t>
        </r>
      </text>
    </comment>
    <comment ref="S19" authorId="0">
      <text>
        <r>
          <rPr>
            <sz val="9"/>
            <rFont val="Tahoma"/>
            <family val="0"/>
          </rPr>
          <t xml:space="preserve">Falling
</t>
        </r>
      </text>
    </comment>
    <comment ref="J19" authorId="0">
      <text>
        <r>
          <rPr>
            <sz val="9"/>
            <rFont val="Tahoma"/>
            <family val="0"/>
          </rPr>
          <t xml:space="preserve">Altostratus,Altocumulus, Cirrus.
</t>
        </r>
      </text>
    </comment>
    <comment ref="S20" authorId="0">
      <text>
        <r>
          <rPr>
            <sz val="9"/>
            <rFont val="Tahoma"/>
            <family val="0"/>
          </rPr>
          <t xml:space="preserve">Falling
</t>
        </r>
      </text>
    </comment>
    <comment ref="J20" authorId="0">
      <text>
        <r>
          <rPr>
            <sz val="9"/>
            <rFont val="Tahoma"/>
            <family val="0"/>
          </rPr>
          <t>Stratus. drizzle</t>
        </r>
      </text>
    </comment>
    <comment ref="S21" authorId="0">
      <text>
        <r>
          <rPr>
            <sz val="9"/>
            <rFont val="Tahoma"/>
            <family val="0"/>
          </rPr>
          <t xml:space="preserve">rising
</t>
        </r>
      </text>
    </comment>
    <comment ref="J21" authorId="0">
      <text>
        <r>
          <rPr>
            <sz val="9"/>
            <rFont val="Tahoma"/>
            <family val="0"/>
          </rPr>
          <t xml:space="preserve">Stratocumulus.
</t>
        </r>
      </text>
    </comment>
    <comment ref="J22" authorId="0">
      <text>
        <r>
          <rPr>
            <sz val="9"/>
            <rFont val="Tahoma"/>
            <family val="0"/>
          </rPr>
          <t xml:space="preserve">Cirrus
</t>
        </r>
      </text>
    </comment>
    <comment ref="S22" authorId="0">
      <text>
        <r>
          <rPr>
            <sz val="9"/>
            <rFont val="Tahoma"/>
            <family val="0"/>
          </rPr>
          <t xml:space="preserve">rising
</t>
        </r>
      </text>
    </comment>
    <comment ref="J23" authorId="0">
      <text>
        <r>
          <rPr>
            <sz val="9"/>
            <rFont val="Tahoma"/>
            <family val="0"/>
          </rPr>
          <t xml:space="preserve">Stratus, light rain.
</t>
        </r>
      </text>
    </comment>
    <comment ref="P22" authorId="0">
      <text>
        <r>
          <rPr>
            <sz val="9"/>
            <rFont val="Tahoma"/>
            <family val="0"/>
          </rPr>
          <t xml:space="preserve">trace
</t>
        </r>
      </text>
    </comment>
    <comment ref="S23" authorId="0">
      <text>
        <r>
          <rPr>
            <sz val="9"/>
            <rFont val="Tahoma"/>
            <family val="0"/>
          </rPr>
          <t xml:space="preserve">steady
</t>
        </r>
      </text>
    </comment>
    <comment ref="J24" authorId="0">
      <text>
        <r>
          <rPr>
            <sz val="9"/>
            <rFont val="Tahoma"/>
            <family val="0"/>
          </rPr>
          <t xml:space="preserve">Stratocumulus
</t>
        </r>
      </text>
    </comment>
    <comment ref="S24" authorId="0">
      <text>
        <r>
          <rPr>
            <sz val="9"/>
            <rFont val="Tahoma"/>
            <family val="0"/>
          </rPr>
          <t xml:space="preserve">steady
</t>
        </r>
      </text>
    </comment>
    <comment ref="J25" authorId="0">
      <text>
        <r>
          <rPr>
            <sz val="9"/>
            <rFont val="Tahoma"/>
            <family val="0"/>
          </rPr>
          <t xml:space="preserve">Cumulus
</t>
        </r>
      </text>
    </comment>
    <comment ref="S25" authorId="0">
      <text>
        <r>
          <rPr>
            <sz val="9"/>
            <rFont val="Tahoma"/>
            <family val="0"/>
          </rPr>
          <t xml:space="preserve">rising
</t>
        </r>
      </text>
    </comment>
    <comment ref="S26" authorId="0">
      <text>
        <r>
          <rPr>
            <sz val="9"/>
            <rFont val="Tahoma"/>
            <family val="0"/>
          </rPr>
          <t xml:space="preserve">rising
</t>
        </r>
      </text>
    </comment>
    <comment ref="J26" authorId="0">
      <text>
        <r>
          <rPr>
            <sz val="9"/>
            <rFont val="Tahoma"/>
            <family val="0"/>
          </rPr>
          <t xml:space="preserve">Cirrus, Cirrocumulus.
</t>
        </r>
      </text>
    </comment>
    <comment ref="S27" authorId="0">
      <text>
        <r>
          <rPr>
            <sz val="9"/>
            <rFont val="Tahoma"/>
            <family val="0"/>
          </rPr>
          <t xml:space="preserve">falling
</t>
        </r>
      </text>
    </comment>
    <comment ref="J27" authorId="0">
      <text>
        <r>
          <rPr>
            <sz val="9"/>
            <rFont val="Tahoma"/>
            <family val="0"/>
          </rPr>
          <t xml:space="preserve">strarocumulus
</t>
        </r>
      </text>
    </comment>
    <comment ref="J28" authorId="0">
      <text>
        <r>
          <rPr>
            <sz val="9"/>
            <rFont val="Tahoma"/>
            <family val="0"/>
          </rPr>
          <t xml:space="preserve">Cirrus, Cirrocumulus
</t>
        </r>
      </text>
    </comment>
    <comment ref="Q27" authorId="0">
      <text>
        <r>
          <rPr>
            <sz val="9"/>
            <rFont val="Tahoma"/>
            <family val="0"/>
          </rPr>
          <t xml:space="preserve">light snow shower, early evening, none lying. 
</t>
        </r>
      </text>
    </comment>
    <comment ref="S28" authorId="0">
      <text>
        <r>
          <rPr>
            <sz val="9"/>
            <rFont val="Tahoma"/>
            <family val="0"/>
          </rPr>
          <t xml:space="preserve">rising
</t>
        </r>
      </text>
    </comment>
    <comment ref="S29" authorId="0">
      <text>
        <r>
          <rPr>
            <sz val="9"/>
            <rFont val="Tahoma"/>
            <family val="0"/>
          </rPr>
          <t xml:space="preserve">rising
</t>
        </r>
      </text>
    </comment>
    <comment ref="J29" authorId="0">
      <text>
        <r>
          <rPr>
            <sz val="9"/>
            <rFont val="Tahoma"/>
            <family val="0"/>
          </rPr>
          <t xml:space="preserve">clear
</t>
        </r>
      </text>
    </comment>
    <comment ref="J30" authorId="0">
      <text>
        <r>
          <rPr>
            <sz val="9"/>
            <rFont val="Tahoma"/>
            <family val="0"/>
          </rPr>
          <t xml:space="preserve">Stratus, moderate drizzle.
</t>
        </r>
      </text>
    </comment>
    <comment ref="S30" authorId="0">
      <text>
        <r>
          <rPr>
            <sz val="9"/>
            <rFont val="Tahoma"/>
            <family val="0"/>
          </rPr>
          <t xml:space="preserve">Falling
</t>
        </r>
      </text>
    </comment>
    <comment ref="J31" authorId="0">
      <text>
        <r>
          <rPr>
            <sz val="9"/>
            <rFont val="Tahoma"/>
            <family val="0"/>
          </rPr>
          <t xml:space="preserve">Stratus
</t>
        </r>
      </text>
    </comment>
    <comment ref="S31" authorId="0">
      <text>
        <r>
          <rPr>
            <sz val="9"/>
            <rFont val="Tahoma"/>
            <family val="0"/>
          </rPr>
          <t xml:space="preserve">rising
</t>
        </r>
      </text>
    </comment>
    <comment ref="Q31" authorId="0">
      <text>
        <r>
          <rPr>
            <sz val="9"/>
            <rFont val="Tahoma"/>
            <family val="0"/>
          </rPr>
          <t xml:space="preserve">Sleet observed just before end of 24 hour period 22nd / 23rd at 07:00 hrs.
</t>
        </r>
      </text>
    </comment>
    <comment ref="J32" authorId="0">
      <text>
        <r>
          <rPr>
            <sz val="9"/>
            <rFont val="Tahoma"/>
            <family val="0"/>
          </rPr>
          <t xml:space="preserve">Cirrostratus, Cirrus.
</t>
        </r>
      </text>
    </comment>
    <comment ref="S32" authorId="0">
      <text>
        <r>
          <rPr>
            <sz val="9"/>
            <rFont val="Tahoma"/>
            <family val="0"/>
          </rPr>
          <t xml:space="preserve">rising
</t>
        </r>
      </text>
    </comment>
    <comment ref="J33" authorId="0">
      <text>
        <r>
          <rPr>
            <sz val="9"/>
            <rFont val="Tahoma"/>
            <family val="0"/>
          </rPr>
          <t xml:space="preserve">Altostratus
</t>
        </r>
      </text>
    </comment>
    <comment ref="S33" authorId="0">
      <text>
        <r>
          <rPr>
            <sz val="9"/>
            <rFont val="Tahoma"/>
            <family val="0"/>
          </rPr>
          <t xml:space="preserve">rising
</t>
        </r>
      </text>
    </comment>
    <comment ref="J34" authorId="0">
      <text>
        <r>
          <rPr>
            <sz val="9"/>
            <rFont val="Tahoma"/>
            <family val="0"/>
          </rPr>
          <t xml:space="preserve">Stratocumulus.
</t>
        </r>
      </text>
    </comment>
    <comment ref="S34" authorId="0">
      <text>
        <r>
          <rPr>
            <sz val="9"/>
            <rFont val="Tahoma"/>
            <family val="0"/>
          </rPr>
          <t xml:space="preserve">rising
</t>
        </r>
      </text>
    </comment>
    <comment ref="J35" authorId="0">
      <text>
        <r>
          <rPr>
            <sz val="9"/>
            <rFont val="Tahoma"/>
            <family val="0"/>
          </rPr>
          <t xml:space="preserve">dense fog
</t>
        </r>
      </text>
    </comment>
    <comment ref="P34" authorId="0">
      <text>
        <r>
          <rPr>
            <sz val="9"/>
            <rFont val="Tahoma"/>
            <family val="0"/>
          </rPr>
          <t xml:space="preserve">trace
</t>
        </r>
      </text>
    </comment>
    <comment ref="S35" authorId="0">
      <text>
        <r>
          <rPr>
            <sz val="9"/>
            <rFont val="Tahoma"/>
            <family val="0"/>
          </rPr>
          <t xml:space="preserve">steady
</t>
        </r>
      </text>
    </comment>
    <comment ref="J36" authorId="0">
      <text>
        <r>
          <rPr>
            <sz val="9"/>
            <rFont val="Tahoma"/>
            <family val="0"/>
          </rPr>
          <t xml:space="preserve">Stratus
</t>
        </r>
      </text>
    </comment>
    <comment ref="S36" authorId="0">
      <text>
        <r>
          <rPr>
            <sz val="9"/>
            <rFont val="Tahoma"/>
            <family val="0"/>
          </rPr>
          <t xml:space="preserve">steady
</t>
        </r>
      </text>
    </comment>
    <comment ref="J37" authorId="0">
      <text>
        <r>
          <rPr>
            <sz val="9"/>
            <rFont val="Tahoma"/>
            <family val="0"/>
          </rPr>
          <t xml:space="preserve">Stratus
</t>
        </r>
      </text>
    </comment>
    <comment ref="P36" authorId="0">
      <text>
        <r>
          <rPr>
            <sz val="9"/>
            <rFont val="Tahoma"/>
            <family val="0"/>
          </rPr>
          <t xml:space="preserve">trace
</t>
        </r>
      </text>
    </comment>
    <comment ref="S37" authorId="0">
      <text>
        <r>
          <rPr>
            <sz val="9"/>
            <rFont val="Tahoma"/>
            <family val="0"/>
          </rPr>
          <t xml:space="preserve">steady
</t>
        </r>
      </text>
    </comment>
    <comment ref="J38" authorId="0">
      <text>
        <r>
          <rPr>
            <sz val="9"/>
            <rFont val="Tahoma"/>
            <family val="0"/>
          </rPr>
          <t xml:space="preserve">Altostratus
</t>
        </r>
      </text>
    </comment>
    <comment ref="S38" authorId="0">
      <text>
        <r>
          <rPr>
            <sz val="9"/>
            <rFont val="Tahoma"/>
            <family val="0"/>
          </rPr>
          <t xml:space="preserve">steady
</t>
        </r>
      </text>
    </comment>
    <comment ref="J39" authorId="0">
      <text>
        <r>
          <rPr>
            <sz val="9"/>
            <rFont val="Tahoma"/>
            <family val="0"/>
          </rPr>
          <t xml:space="preserve">Cirrostratus, Cirrocumulus
</t>
        </r>
      </text>
    </comment>
    <comment ref="S39" authorId="0">
      <text>
        <r>
          <rPr>
            <sz val="9"/>
            <rFont val="Tahoma"/>
            <family val="0"/>
          </rPr>
          <t xml:space="preserve">steady
</t>
        </r>
      </text>
    </comment>
    <comment ref="J40" authorId="0">
      <text>
        <r>
          <rPr>
            <sz val="9"/>
            <rFont val="Tahoma"/>
            <family val="0"/>
          </rPr>
          <t xml:space="preserve">Stratus, snow grains.
</t>
        </r>
      </text>
    </comment>
    <comment ref="Q40" authorId="0">
      <text>
        <r>
          <rPr>
            <sz val="9"/>
            <rFont val="Tahoma"/>
            <family val="0"/>
          </rPr>
          <t>snow grains at 09:00
Heavy snow showers pm.</t>
        </r>
      </text>
    </comment>
    <comment ref="S40" authorId="0">
      <text>
        <r>
          <rPr>
            <sz val="9"/>
            <rFont val="Tahoma"/>
            <family val="0"/>
          </rPr>
          <t xml:space="preserve">Steady
</t>
        </r>
      </text>
    </comment>
    <comment ref="S41" authorId="0">
      <text>
        <r>
          <rPr>
            <sz val="9"/>
            <rFont val="Tahoma"/>
            <family val="0"/>
          </rPr>
          <t xml:space="preserve">falling
</t>
        </r>
      </text>
    </comment>
    <comment ref="J41" authorId="0">
      <text>
        <r>
          <rPr>
            <sz val="9"/>
            <rFont val="Tahoma"/>
            <family val="0"/>
          </rPr>
          <t xml:space="preserve">Nimbostratus. Heavy snow, blowing snow.
</t>
        </r>
      </text>
    </comment>
    <comment ref="J42" authorId="0">
      <text>
        <r>
          <rPr>
            <sz val="9"/>
            <rFont val="Tahoma"/>
            <family val="0"/>
          </rPr>
          <t xml:space="preserve">Altocumulus, cumulus.
</t>
        </r>
      </text>
    </comment>
    <comment ref="Q41" authorId="0">
      <text>
        <r>
          <rPr>
            <sz val="9"/>
            <rFont val="Tahoma"/>
            <family val="0"/>
          </rPr>
          <t xml:space="preserve">Heavy snow at 09:00 and all day.
</t>
        </r>
      </text>
    </comment>
    <comment ref="Q42" authorId="0">
      <text>
        <r>
          <rPr>
            <sz val="9"/>
            <rFont val="Tahoma"/>
            <family val="0"/>
          </rPr>
          <t xml:space="preserve">snow lying at 09:00
</t>
        </r>
      </text>
    </comment>
    <comment ref="S42" authorId="0">
      <text>
        <r>
          <rPr>
            <sz val="9"/>
            <rFont val="Tahoma"/>
            <family val="0"/>
          </rPr>
          <t xml:space="preserve">rising
</t>
        </r>
      </text>
    </comment>
    <comment ref="J43" authorId="0">
      <text>
        <r>
          <rPr>
            <sz val="9"/>
            <rFont val="Tahoma"/>
            <family val="0"/>
          </rPr>
          <t xml:space="preserve">Altocumulus, Altostratus.
</t>
        </r>
      </text>
    </comment>
    <comment ref="P42" authorId="0">
      <text>
        <r>
          <rPr>
            <sz val="9"/>
            <rFont val="Tahoma"/>
            <family val="0"/>
          </rPr>
          <t xml:space="preserve">trace
</t>
        </r>
      </text>
    </comment>
    <comment ref="Q43" authorId="0">
      <text>
        <r>
          <rPr>
            <sz val="9"/>
            <rFont val="Tahoma"/>
            <family val="0"/>
          </rPr>
          <t xml:space="preserve">7 cm snow lying at 09:00. 
</t>
        </r>
      </text>
    </comment>
    <comment ref="S43" authorId="0">
      <text>
        <r>
          <rPr>
            <sz val="9"/>
            <rFont val="Tahoma"/>
            <family val="0"/>
          </rPr>
          <t xml:space="preserve">steady
</t>
        </r>
      </text>
    </comment>
    <comment ref="J44" authorId="0">
      <text>
        <r>
          <rPr>
            <sz val="9"/>
            <rFont val="Tahoma"/>
            <family val="0"/>
          </rPr>
          <t xml:space="preserve">Stratus. Snow now, light.
</t>
        </r>
      </text>
    </comment>
    <comment ref="Q44" authorId="0">
      <text>
        <r>
          <rPr>
            <sz val="9"/>
            <rFont val="Tahoma"/>
            <family val="0"/>
          </rPr>
          <t xml:space="preserve">4cm of fresh snow, total 11cm. Light snow falling at 09:00
</t>
        </r>
      </text>
    </comment>
    <comment ref="S44" authorId="0">
      <text>
        <r>
          <rPr>
            <sz val="9"/>
            <rFont val="Tahoma"/>
            <family val="0"/>
          </rPr>
          <t xml:space="preserve">falling
</t>
        </r>
      </text>
    </comment>
    <comment ref="S45" authorId="0">
      <text>
        <r>
          <rPr>
            <sz val="9"/>
            <rFont val="Tahoma"/>
            <family val="0"/>
          </rPr>
          <t xml:space="preserve">Steady
</t>
        </r>
      </text>
    </comment>
    <comment ref="J45" authorId="0">
      <text>
        <r>
          <rPr>
            <sz val="9"/>
            <rFont val="Tahoma"/>
            <family val="0"/>
          </rPr>
          <t xml:space="preserve">Stratus
</t>
        </r>
      </text>
    </comment>
    <comment ref="Q45" authorId="0">
      <text>
        <r>
          <rPr>
            <sz val="9"/>
            <rFont val="Tahoma"/>
            <family val="0"/>
          </rPr>
          <t xml:space="preserve">7 cm lying at 09:00. Light snow falling at 09:00
</t>
        </r>
      </text>
    </comment>
    <comment ref="Q46" authorId="0">
      <text>
        <r>
          <rPr>
            <sz val="9"/>
            <rFont val="Tahoma"/>
            <family val="0"/>
          </rPr>
          <t xml:space="preserve">5 cm of snow lying at 09:00. No fresh snow.
</t>
        </r>
      </text>
    </comment>
    <comment ref="S46" authorId="0">
      <text>
        <r>
          <rPr>
            <sz val="9"/>
            <rFont val="Tahoma"/>
            <family val="0"/>
          </rPr>
          <t xml:space="preserve">rising
</t>
        </r>
      </text>
    </comment>
    <comment ref="Q47" authorId="0">
      <text>
        <r>
          <rPr>
            <sz val="9"/>
            <rFont val="Tahoma"/>
            <family val="0"/>
          </rPr>
          <t xml:space="preserve">4 cm lying at 09:00: no fresh snow.
</t>
        </r>
      </text>
    </comment>
    <comment ref="S47" authorId="0">
      <text>
        <r>
          <rPr>
            <sz val="9"/>
            <rFont val="Tahoma"/>
            <family val="0"/>
          </rPr>
          <t xml:space="preserve">steady
</t>
        </r>
      </text>
    </comment>
    <comment ref="J47" authorId="0">
      <text>
        <r>
          <rPr>
            <sz val="9"/>
            <rFont val="Tahoma"/>
            <family val="0"/>
          </rPr>
          <t xml:space="preserve">Cirrostratus, Altostratus.
</t>
        </r>
      </text>
    </comment>
    <comment ref="J48" authorId="0">
      <text>
        <r>
          <rPr>
            <sz val="9"/>
            <rFont val="Tahoma"/>
            <family val="0"/>
          </rPr>
          <t xml:space="preserve">Dense fog at 09:00
</t>
        </r>
      </text>
    </comment>
    <comment ref="Q48" authorId="0">
      <text>
        <r>
          <rPr>
            <sz val="9"/>
            <rFont val="Tahoma"/>
            <family val="0"/>
          </rPr>
          <t xml:space="preserve">1 cm of additional snow, total 5cm. Sleet and snow during evening, giving brief slight cover.
</t>
        </r>
      </text>
    </comment>
    <comment ref="S48" authorId="0">
      <text>
        <r>
          <rPr>
            <sz val="9"/>
            <rFont val="Tahoma"/>
            <family val="0"/>
          </rPr>
          <t xml:space="preserve">falling
</t>
        </r>
      </text>
    </comment>
    <comment ref="J49" authorId="0">
      <text>
        <r>
          <rPr>
            <sz val="9"/>
            <rFont val="Tahoma"/>
            <family val="0"/>
          </rPr>
          <t xml:space="preserve">Altocumulus, Cirrus
</t>
        </r>
      </text>
    </comment>
    <comment ref="S49" authorId="0">
      <text>
        <r>
          <rPr>
            <sz val="9"/>
            <rFont val="Tahoma"/>
            <family val="0"/>
          </rPr>
          <t xml:space="preserve">rising
</t>
        </r>
      </text>
    </comment>
    <comment ref="J50" authorId="0">
      <text>
        <r>
          <rPr>
            <sz val="9"/>
            <rFont val="Tahoma"/>
            <family val="0"/>
          </rPr>
          <t xml:space="preserve">Stratocumulus.
</t>
        </r>
      </text>
    </comment>
    <comment ref="Q49" authorId="0">
      <text>
        <r>
          <rPr>
            <sz val="9"/>
            <rFont val="Tahoma"/>
            <family val="0"/>
          </rPr>
          <t xml:space="preserve">Patchy snowcover and ice, less then 40%
</t>
        </r>
      </text>
    </comment>
    <comment ref="S50" authorId="0">
      <text>
        <r>
          <rPr>
            <sz val="9"/>
            <rFont val="Tahoma"/>
            <family val="0"/>
          </rPr>
          <t xml:space="preserve">rising
</t>
        </r>
      </text>
    </comment>
    <comment ref="Q50" authorId="0">
      <text>
        <r>
          <rPr>
            <sz val="9"/>
            <rFont val="Tahoma"/>
            <family val="0"/>
          </rPr>
          <t xml:space="preserve">Sleet shower late afternoon.
</t>
        </r>
      </text>
    </comment>
    <comment ref="J51" authorId="0">
      <text>
        <r>
          <rPr>
            <sz val="9"/>
            <rFont val="Tahoma"/>
            <family val="0"/>
          </rPr>
          <t xml:space="preserve">Cirrostratus, Altostratus, Altocumulus.
</t>
        </r>
      </text>
    </comment>
    <comment ref="S51" authorId="0">
      <text>
        <r>
          <rPr>
            <sz val="9"/>
            <rFont val="Tahoma"/>
            <family val="0"/>
          </rPr>
          <t xml:space="preserve">rising
</t>
        </r>
      </text>
    </comment>
    <comment ref="Q51" authorId="0">
      <text>
        <r>
          <rPr>
            <sz val="9"/>
            <rFont val="Tahoma"/>
            <family val="0"/>
          </rPr>
          <t xml:space="preserve">light snow flurries, am, pm.
</t>
        </r>
      </text>
    </comment>
    <comment ref="J52" authorId="0">
      <text>
        <r>
          <rPr>
            <sz val="9"/>
            <rFont val="Tahoma"/>
            <family val="0"/>
          </rPr>
          <t xml:space="preserve">Altocumulus, Cirrus.
</t>
        </r>
      </text>
    </comment>
    <comment ref="S52" authorId="0">
      <text>
        <r>
          <rPr>
            <sz val="9"/>
            <rFont val="Tahoma"/>
            <family val="0"/>
          </rPr>
          <t xml:space="preserve">rising
</t>
        </r>
      </text>
    </comment>
    <comment ref="J53" authorId="0">
      <text>
        <r>
          <rPr>
            <sz val="9"/>
            <rFont val="Tahoma"/>
            <family val="0"/>
          </rPr>
          <t xml:space="preserve">Cumulus, Cirrus.
</t>
        </r>
      </text>
    </comment>
    <comment ref="S53" authorId="0">
      <text>
        <r>
          <rPr>
            <sz val="9"/>
            <rFont val="Tahoma"/>
            <family val="0"/>
          </rPr>
          <t xml:space="preserve">rising
</t>
        </r>
      </text>
    </comment>
    <comment ref="J54" authorId="0">
      <text>
        <r>
          <rPr>
            <sz val="9"/>
            <rFont val="Tahoma"/>
            <family val="0"/>
          </rPr>
          <t xml:space="preserve">Altostratus, Altocumulus. Light rain.
</t>
        </r>
      </text>
    </comment>
    <comment ref="P53" authorId="0">
      <text>
        <r>
          <rPr>
            <sz val="9"/>
            <rFont val="Tahoma"/>
            <family val="0"/>
          </rPr>
          <t xml:space="preserve">trace
</t>
        </r>
      </text>
    </comment>
    <comment ref="S54" authorId="0">
      <text>
        <r>
          <rPr>
            <sz val="9"/>
            <rFont val="Tahoma"/>
            <family val="0"/>
          </rPr>
          <t xml:space="preserve">falling
</t>
        </r>
      </text>
    </comment>
    <comment ref="J55" authorId="0">
      <text>
        <r>
          <rPr>
            <sz val="9"/>
            <rFont val="Tahoma"/>
            <family val="0"/>
          </rPr>
          <t xml:space="preserve">Stratocumulus, Altocumulus.
</t>
        </r>
      </text>
    </comment>
    <comment ref="P54" authorId="0">
      <text>
        <r>
          <rPr>
            <sz val="9"/>
            <rFont val="Tahoma"/>
            <family val="0"/>
          </rPr>
          <t xml:space="preserve">trace
</t>
        </r>
      </text>
    </comment>
    <comment ref="S55" authorId="0">
      <text>
        <r>
          <rPr>
            <sz val="9"/>
            <rFont val="Tahoma"/>
            <family val="0"/>
          </rPr>
          <t xml:space="preserve">steady
</t>
        </r>
      </text>
    </comment>
    <comment ref="J56" authorId="0">
      <text>
        <r>
          <rPr>
            <sz val="9"/>
            <rFont val="Tahoma"/>
            <family val="0"/>
          </rPr>
          <t xml:space="preserve">Stratocumulus
</t>
        </r>
      </text>
    </comment>
    <comment ref="S56" authorId="0">
      <text>
        <r>
          <rPr>
            <sz val="9"/>
            <rFont val="Tahoma"/>
            <family val="0"/>
          </rPr>
          <t xml:space="preserve">Rising
</t>
        </r>
      </text>
    </comment>
    <comment ref="J57" authorId="0">
      <text>
        <r>
          <rPr>
            <sz val="9"/>
            <rFont val="Tahoma"/>
            <family val="0"/>
          </rPr>
          <t xml:space="preserve">Stratocumulus.
</t>
        </r>
      </text>
    </comment>
    <comment ref="S57" authorId="0">
      <text>
        <r>
          <rPr>
            <sz val="9"/>
            <rFont val="Tahoma"/>
            <family val="0"/>
          </rPr>
          <t xml:space="preserve">steady
</t>
        </r>
      </text>
    </comment>
    <comment ref="J58" authorId="0">
      <text>
        <r>
          <rPr>
            <sz val="9"/>
            <rFont val="Tahoma"/>
            <family val="0"/>
          </rPr>
          <t xml:space="preserve">Altocumulus.
</t>
        </r>
      </text>
    </comment>
    <comment ref="S58" authorId="0">
      <text>
        <r>
          <rPr>
            <sz val="9"/>
            <rFont val="Tahoma"/>
            <family val="0"/>
          </rPr>
          <t xml:space="preserve">steady
</t>
        </r>
      </text>
    </comment>
    <comment ref="P58" authorId="0">
      <text>
        <r>
          <rPr>
            <sz val="9"/>
            <rFont val="Tahoma"/>
            <family val="0"/>
          </rPr>
          <t xml:space="preserve">trace
</t>
        </r>
      </text>
    </comment>
    <comment ref="P57" authorId="0">
      <text>
        <r>
          <rPr>
            <sz val="9"/>
            <rFont val="Tahoma"/>
            <family val="0"/>
          </rPr>
          <t xml:space="preserve">trace
</t>
        </r>
      </text>
    </comment>
    <comment ref="S59" authorId="0">
      <text>
        <r>
          <rPr>
            <sz val="9"/>
            <rFont val="Tahoma"/>
            <family val="0"/>
          </rPr>
          <t xml:space="preserve">rising
</t>
        </r>
      </text>
    </comment>
    <comment ref="J59" authorId="0">
      <text>
        <r>
          <rPr>
            <sz val="9"/>
            <rFont val="Tahoma"/>
            <family val="0"/>
          </rPr>
          <t xml:space="preserve">Stratocumulus
</t>
        </r>
      </text>
    </comment>
    <comment ref="J60" authorId="0">
      <text>
        <r>
          <rPr>
            <sz val="9"/>
            <rFont val="Tahoma"/>
            <family val="0"/>
          </rPr>
          <t xml:space="preserve">Altocumulus, Cumulus.
</t>
        </r>
      </text>
    </comment>
    <comment ref="S60" authorId="0">
      <text>
        <r>
          <rPr>
            <sz val="9"/>
            <rFont val="Tahoma"/>
            <family val="0"/>
          </rPr>
          <t xml:space="preserve">steady
</t>
        </r>
      </text>
    </comment>
    <comment ref="J61" authorId="0">
      <text>
        <r>
          <rPr>
            <sz val="9"/>
            <rFont val="Tahoma"/>
            <family val="0"/>
          </rPr>
          <t xml:space="preserve">Stratocumulus
</t>
        </r>
      </text>
    </comment>
    <comment ref="S61" authorId="0">
      <text>
        <r>
          <rPr>
            <sz val="9"/>
            <rFont val="Tahoma"/>
            <family val="0"/>
          </rPr>
          <t xml:space="preserve">falling
</t>
        </r>
      </text>
    </comment>
    <comment ref="J62" authorId="0">
      <text>
        <r>
          <rPr>
            <sz val="9"/>
            <rFont val="Tahoma"/>
            <family val="0"/>
          </rPr>
          <t xml:space="preserve">Stratocumulus
</t>
        </r>
      </text>
    </comment>
    <comment ref="S62" authorId="0">
      <text>
        <r>
          <rPr>
            <sz val="9"/>
            <rFont val="Tahoma"/>
            <family val="0"/>
          </rPr>
          <t xml:space="preserve">falling
</t>
        </r>
      </text>
    </comment>
    <comment ref="J63" authorId="0">
      <text>
        <r>
          <rPr>
            <sz val="9"/>
            <rFont val="Tahoma"/>
            <family val="0"/>
          </rPr>
          <t xml:space="preserve">Stratocumulus
</t>
        </r>
      </text>
    </comment>
    <comment ref="P62" authorId="0">
      <text>
        <r>
          <rPr>
            <sz val="9"/>
            <rFont val="Tahoma"/>
            <family val="0"/>
          </rPr>
          <t xml:space="preserve">trace
</t>
        </r>
      </text>
    </comment>
    <comment ref="S63" authorId="0">
      <text>
        <r>
          <rPr>
            <sz val="9"/>
            <rFont val="Tahoma"/>
            <family val="0"/>
          </rPr>
          <t xml:space="preserve">steady
</t>
        </r>
      </text>
    </comment>
    <comment ref="J64" authorId="0">
      <text>
        <r>
          <rPr>
            <sz val="9"/>
            <rFont val="Tahoma"/>
            <family val="0"/>
          </rPr>
          <t xml:space="preserve">Statocumulus
</t>
        </r>
      </text>
    </comment>
    <comment ref="S64" authorId="0">
      <text>
        <r>
          <rPr>
            <sz val="9"/>
            <rFont val="Tahoma"/>
            <family val="0"/>
          </rPr>
          <t xml:space="preserve">Steady
</t>
        </r>
      </text>
    </comment>
    <comment ref="J65" authorId="0">
      <text>
        <r>
          <rPr>
            <b/>
            <sz val="9"/>
            <rFont val="Tahoma"/>
            <family val="0"/>
          </rPr>
          <t>Altostratus</t>
        </r>
      </text>
    </comment>
    <comment ref="S65" authorId="0">
      <text>
        <r>
          <rPr>
            <sz val="9"/>
            <rFont val="Tahoma"/>
            <family val="0"/>
          </rPr>
          <t xml:space="preserve">falling
</t>
        </r>
      </text>
    </comment>
    <comment ref="J66" authorId="0">
      <text>
        <r>
          <rPr>
            <sz val="9"/>
            <rFont val="Tahoma"/>
            <family val="0"/>
          </rPr>
          <t xml:space="preserve">Altostratus, Altocumulus.
</t>
        </r>
      </text>
    </comment>
    <comment ref="S66" authorId="0">
      <text>
        <r>
          <rPr>
            <sz val="9"/>
            <rFont val="Tahoma"/>
            <family val="0"/>
          </rPr>
          <t xml:space="preserve">falling
</t>
        </r>
      </text>
    </comment>
    <comment ref="J67" authorId="0">
      <text>
        <r>
          <rPr>
            <sz val="9"/>
            <rFont val="Tahoma"/>
            <family val="0"/>
          </rPr>
          <t xml:space="preserve">Altostratus, Stratocumulus.
</t>
        </r>
      </text>
    </comment>
    <comment ref="S67" authorId="0">
      <text>
        <r>
          <rPr>
            <sz val="9"/>
            <rFont val="Tahoma"/>
            <family val="0"/>
          </rPr>
          <t xml:space="preserve">falling
</t>
        </r>
      </text>
    </comment>
    <comment ref="J68" authorId="0">
      <text>
        <r>
          <rPr>
            <sz val="9"/>
            <rFont val="Tahoma"/>
            <family val="0"/>
          </rPr>
          <t xml:space="preserve">Altocumulus, Altostratus.
</t>
        </r>
      </text>
    </comment>
    <comment ref="S68" authorId="0">
      <text>
        <r>
          <rPr>
            <sz val="9"/>
            <rFont val="Tahoma"/>
            <family val="0"/>
          </rPr>
          <t xml:space="preserve">Falling
</t>
        </r>
      </text>
    </comment>
    <comment ref="S69" authorId="0">
      <text>
        <r>
          <rPr>
            <sz val="9"/>
            <rFont val="Tahoma"/>
            <family val="0"/>
          </rPr>
          <t xml:space="preserve">Rising
</t>
        </r>
      </text>
    </comment>
    <comment ref="J70" authorId="0">
      <text>
        <r>
          <rPr>
            <sz val="9"/>
            <rFont val="Tahoma"/>
            <family val="0"/>
          </rPr>
          <t xml:space="preserve">Cirrostratus, Altostratus.
</t>
        </r>
      </text>
    </comment>
    <comment ref="S70" authorId="0">
      <text>
        <r>
          <rPr>
            <sz val="9"/>
            <rFont val="Tahoma"/>
            <family val="0"/>
          </rPr>
          <t xml:space="preserve">falling
</t>
        </r>
      </text>
    </comment>
    <comment ref="J71" authorId="0">
      <text>
        <r>
          <rPr>
            <sz val="9"/>
            <rFont val="Tahoma"/>
            <family val="0"/>
          </rPr>
          <t xml:space="preserve">Altocumulus
</t>
        </r>
      </text>
    </comment>
    <comment ref="S71" authorId="0">
      <text>
        <r>
          <rPr>
            <sz val="9"/>
            <rFont val="Tahoma"/>
            <family val="0"/>
          </rPr>
          <t xml:space="preserve">steady
</t>
        </r>
      </text>
    </comment>
    <comment ref="Q71" authorId="0">
      <text>
        <r>
          <rPr>
            <sz val="9"/>
            <rFont val="Tahoma"/>
            <family val="0"/>
          </rPr>
          <t>A few Snow graupels observed.</t>
        </r>
      </text>
    </comment>
    <comment ref="S72" authorId="0">
      <text>
        <r>
          <rPr>
            <sz val="9"/>
            <rFont val="Tahoma"/>
            <family val="0"/>
          </rPr>
          <t xml:space="preserve">rising
</t>
        </r>
      </text>
    </comment>
    <comment ref="S73" authorId="0">
      <text>
        <r>
          <rPr>
            <sz val="9"/>
            <rFont val="Tahoma"/>
            <family val="0"/>
          </rPr>
          <t xml:space="preserve">rising
</t>
        </r>
      </text>
    </comment>
    <comment ref="J74" authorId="0">
      <text>
        <r>
          <rPr>
            <sz val="9"/>
            <rFont val="Tahoma"/>
            <family val="0"/>
          </rPr>
          <t xml:space="preserve">Altocumulus
</t>
        </r>
      </text>
    </comment>
    <comment ref="S74" authorId="0">
      <text>
        <r>
          <rPr>
            <sz val="9"/>
            <rFont val="Tahoma"/>
            <family val="0"/>
          </rPr>
          <t xml:space="preserve">steady
</t>
        </r>
      </text>
    </comment>
    <comment ref="S75" authorId="0">
      <text>
        <r>
          <rPr>
            <sz val="9"/>
            <rFont val="Tahoma"/>
            <family val="0"/>
          </rPr>
          <t xml:space="preserve">rising
</t>
        </r>
      </text>
    </comment>
    <comment ref="J76" authorId="0">
      <text>
        <r>
          <rPr>
            <sz val="9"/>
            <rFont val="Tahoma"/>
            <family val="0"/>
          </rPr>
          <t xml:space="preserve">Cumulus
</t>
        </r>
      </text>
    </comment>
    <comment ref="S76" authorId="0">
      <text>
        <r>
          <rPr>
            <sz val="9"/>
            <rFont val="Tahoma"/>
            <family val="0"/>
          </rPr>
          <t xml:space="preserve">rising
</t>
        </r>
      </text>
    </comment>
    <comment ref="J77" authorId="0">
      <text>
        <r>
          <rPr>
            <sz val="9"/>
            <rFont val="Tahoma"/>
            <family val="0"/>
          </rPr>
          <t xml:space="preserve">Stratocumulus. Light rain.
</t>
        </r>
      </text>
    </comment>
    <comment ref="S77" authorId="0">
      <text>
        <r>
          <rPr>
            <sz val="9"/>
            <rFont val="Tahoma"/>
            <family val="0"/>
          </rPr>
          <t xml:space="preserve">rising
</t>
        </r>
      </text>
    </comment>
    <comment ref="J78" authorId="0">
      <text>
        <r>
          <rPr>
            <sz val="9"/>
            <rFont val="Tahoma"/>
            <family val="0"/>
          </rPr>
          <t xml:space="preserve">Cirrostratus, Cirrus, Cumulus.
</t>
        </r>
      </text>
    </comment>
    <comment ref="P77" authorId="0">
      <text>
        <r>
          <rPr>
            <sz val="9"/>
            <rFont val="Tahoma"/>
            <family val="0"/>
          </rPr>
          <t xml:space="preserve">trace
</t>
        </r>
      </text>
    </comment>
    <comment ref="S78" authorId="0">
      <text>
        <r>
          <rPr>
            <sz val="9"/>
            <rFont val="Tahoma"/>
            <family val="0"/>
          </rPr>
          <t xml:space="preserve">rising
</t>
        </r>
      </text>
    </comment>
    <comment ref="J79" authorId="0">
      <text>
        <r>
          <rPr>
            <sz val="9"/>
            <rFont val="Tahoma"/>
            <family val="0"/>
          </rPr>
          <t xml:space="preserve">Stratocumulus
</t>
        </r>
      </text>
    </comment>
    <comment ref="S79" authorId="0">
      <text>
        <r>
          <rPr>
            <sz val="9"/>
            <rFont val="Tahoma"/>
            <family val="0"/>
          </rPr>
          <t xml:space="preserve">falling
</t>
        </r>
      </text>
    </comment>
    <comment ref="J80" authorId="0">
      <text>
        <r>
          <rPr>
            <sz val="9"/>
            <rFont val="Tahoma"/>
            <family val="0"/>
          </rPr>
          <t xml:space="preserve">Cirrostratus, Altostratus, Stratus.
</t>
        </r>
      </text>
    </comment>
    <comment ref="S80" authorId="0">
      <text>
        <r>
          <rPr>
            <sz val="9"/>
            <rFont val="Tahoma"/>
            <family val="0"/>
          </rPr>
          <t xml:space="preserve">steady
</t>
        </r>
      </text>
    </comment>
    <comment ref="J81" authorId="0">
      <text>
        <r>
          <rPr>
            <sz val="9"/>
            <rFont val="Tahoma"/>
            <family val="0"/>
          </rPr>
          <t xml:space="preserve">Cumulus
</t>
        </r>
      </text>
    </comment>
    <comment ref="S81" authorId="0">
      <text>
        <r>
          <rPr>
            <sz val="9"/>
            <rFont val="Tahoma"/>
            <family val="0"/>
          </rPr>
          <t xml:space="preserve">rising
</t>
        </r>
      </text>
    </comment>
    <comment ref="S82" authorId="0">
      <text>
        <r>
          <rPr>
            <sz val="9"/>
            <rFont val="Tahoma"/>
            <family val="0"/>
          </rPr>
          <t xml:space="preserve">rising
</t>
        </r>
      </text>
    </comment>
    <comment ref="J82" authorId="0">
      <text>
        <r>
          <rPr>
            <sz val="9"/>
            <rFont val="Tahoma"/>
            <family val="0"/>
          </rPr>
          <t xml:space="preserve">Cumulus, Cirrus.
</t>
        </r>
      </text>
    </comment>
    <comment ref="J83" authorId="0">
      <text>
        <r>
          <rPr>
            <sz val="9"/>
            <rFont val="Tahoma"/>
            <family val="0"/>
          </rPr>
          <t xml:space="preserve">Cirrostratus
</t>
        </r>
      </text>
    </comment>
    <comment ref="S83" authorId="0">
      <text>
        <r>
          <rPr>
            <sz val="9"/>
            <rFont val="Tahoma"/>
            <family val="0"/>
          </rPr>
          <t xml:space="preserve">steady
</t>
        </r>
      </text>
    </comment>
    <comment ref="J84" authorId="0">
      <text>
        <r>
          <rPr>
            <sz val="9"/>
            <rFont val="Tahoma"/>
            <family val="0"/>
          </rPr>
          <t xml:space="preserve">Stratus
</t>
        </r>
      </text>
    </comment>
    <comment ref="S84" authorId="0">
      <text>
        <r>
          <rPr>
            <sz val="9"/>
            <rFont val="Tahoma"/>
            <family val="0"/>
          </rPr>
          <t xml:space="preserve">rising
</t>
        </r>
      </text>
    </comment>
    <comment ref="J85" authorId="0">
      <text>
        <r>
          <rPr>
            <sz val="9"/>
            <rFont val="Tahoma"/>
            <family val="0"/>
          </rPr>
          <t xml:space="preserve">Stratus / Fog.
</t>
        </r>
      </text>
    </comment>
    <comment ref="P84" authorId="0">
      <text>
        <r>
          <rPr>
            <sz val="9"/>
            <rFont val="Tahoma"/>
            <family val="0"/>
          </rPr>
          <t xml:space="preserve">trace
</t>
        </r>
      </text>
    </comment>
    <comment ref="S85" authorId="0">
      <text>
        <r>
          <rPr>
            <sz val="9"/>
            <rFont val="Tahoma"/>
            <family val="0"/>
          </rPr>
          <t xml:space="preserve">falling
</t>
        </r>
      </text>
    </comment>
    <comment ref="J86" authorId="0">
      <text>
        <r>
          <rPr>
            <sz val="9"/>
            <rFont val="Tahoma"/>
            <family val="0"/>
          </rPr>
          <t xml:space="preserve">Cirrocumulus
</t>
        </r>
      </text>
    </comment>
    <comment ref="P85" authorId="0">
      <text>
        <r>
          <rPr>
            <sz val="9"/>
            <rFont val="Tahoma"/>
            <family val="0"/>
          </rPr>
          <t xml:space="preserve">trace
</t>
        </r>
      </text>
    </comment>
    <comment ref="S86" authorId="0">
      <text>
        <r>
          <rPr>
            <sz val="9"/>
            <rFont val="Tahoma"/>
            <family val="0"/>
          </rPr>
          <t xml:space="preserve">steady
</t>
        </r>
      </text>
    </comment>
    <comment ref="J87" authorId="0">
      <text>
        <r>
          <rPr>
            <sz val="9"/>
            <rFont val="Tahoma"/>
            <family val="0"/>
          </rPr>
          <t xml:space="preserve">Stratocumulus
</t>
        </r>
      </text>
    </comment>
    <comment ref="S87" authorId="0">
      <text>
        <r>
          <rPr>
            <sz val="9"/>
            <rFont val="Tahoma"/>
            <family val="0"/>
          </rPr>
          <t xml:space="preserve">steady
</t>
        </r>
      </text>
    </comment>
    <comment ref="J88" authorId="0">
      <text>
        <r>
          <rPr>
            <sz val="9"/>
            <rFont val="Tahoma"/>
            <family val="0"/>
          </rPr>
          <t xml:space="preserve">Cirrocumulus contrail.
</t>
        </r>
      </text>
    </comment>
    <comment ref="S88" authorId="0">
      <text>
        <r>
          <rPr>
            <sz val="9"/>
            <rFont val="Tahoma"/>
            <family val="0"/>
          </rPr>
          <t xml:space="preserve">steady
</t>
        </r>
      </text>
    </comment>
    <comment ref="J89" authorId="0">
      <text>
        <r>
          <rPr>
            <sz val="9"/>
            <rFont val="Tahoma"/>
            <family val="0"/>
          </rPr>
          <t xml:space="preserve">Stratocumulus, Cirrocumulus.
</t>
        </r>
      </text>
    </comment>
    <comment ref="S89" authorId="0">
      <text>
        <r>
          <rPr>
            <sz val="9"/>
            <rFont val="Tahoma"/>
            <family val="0"/>
          </rPr>
          <t xml:space="preserve">steady
</t>
        </r>
      </text>
    </comment>
    <comment ref="J90" authorId="0">
      <text>
        <r>
          <rPr>
            <sz val="9"/>
            <rFont val="Tahoma"/>
            <family val="0"/>
          </rPr>
          <t xml:space="preserve">Altostratus, Stratocumulus. Light rain.
</t>
        </r>
      </text>
    </comment>
    <comment ref="P89" authorId="0">
      <text>
        <r>
          <rPr>
            <sz val="9"/>
            <rFont val="Tahoma"/>
            <family val="0"/>
          </rPr>
          <t xml:space="preserve">trace
</t>
        </r>
      </text>
    </comment>
    <comment ref="S90" authorId="0">
      <text>
        <r>
          <rPr>
            <sz val="9"/>
            <rFont val="Tahoma"/>
            <family val="0"/>
          </rPr>
          <t xml:space="preserve">falling
</t>
        </r>
      </text>
    </comment>
    <comment ref="J91" authorId="0">
      <text>
        <r>
          <rPr>
            <sz val="9"/>
            <rFont val="Tahoma"/>
            <family val="0"/>
          </rPr>
          <t xml:space="preserve">Cirrostratus, Cumulus.
</t>
        </r>
      </text>
    </comment>
    <comment ref="S91" authorId="0">
      <text>
        <r>
          <rPr>
            <sz val="9"/>
            <rFont val="Tahoma"/>
            <family val="0"/>
          </rPr>
          <t xml:space="preserve">rising
</t>
        </r>
      </text>
    </comment>
    <comment ref="S92" authorId="0">
      <text>
        <r>
          <rPr>
            <sz val="9"/>
            <rFont val="Tahoma"/>
            <family val="0"/>
          </rPr>
          <t xml:space="preserve">falling
</t>
        </r>
      </text>
    </comment>
    <comment ref="J93" authorId="0">
      <text>
        <r>
          <rPr>
            <sz val="9"/>
            <rFont val="Tahoma"/>
            <family val="0"/>
          </rPr>
          <t xml:space="preserve">Srtatocumulus, slight drizzle.
</t>
        </r>
      </text>
    </comment>
    <comment ref="S93" authorId="0">
      <text>
        <r>
          <rPr>
            <sz val="9"/>
            <rFont val="Tahoma"/>
            <family val="0"/>
          </rPr>
          <t xml:space="preserve">falling
</t>
        </r>
      </text>
    </comment>
    <comment ref="J94" authorId="0">
      <text>
        <r>
          <rPr>
            <sz val="9"/>
            <rFont val="Tahoma"/>
            <family val="0"/>
          </rPr>
          <t xml:space="preserve">Cumulus, light blustery shower
</t>
        </r>
      </text>
    </comment>
    <comment ref="S94" authorId="0">
      <text>
        <r>
          <rPr>
            <sz val="9"/>
            <rFont val="Tahoma"/>
            <family val="0"/>
          </rPr>
          <t xml:space="preserve">falling
</t>
        </r>
      </text>
    </comment>
    <comment ref="J95" authorId="0">
      <text>
        <r>
          <rPr>
            <sz val="9"/>
            <rFont val="Tahoma"/>
            <family val="0"/>
          </rPr>
          <t xml:space="preserve">Stratocumulus, light rain.
</t>
        </r>
      </text>
    </comment>
    <comment ref="S95" authorId="0">
      <text>
        <r>
          <rPr>
            <sz val="9"/>
            <rFont val="Tahoma"/>
            <family val="0"/>
          </rPr>
          <t xml:space="preserve">rising
</t>
        </r>
      </text>
    </comment>
    <comment ref="J96" authorId="0">
      <text>
        <r>
          <rPr>
            <sz val="9"/>
            <rFont val="Tahoma"/>
            <family val="0"/>
          </rPr>
          <t xml:space="preserve">Cumulus
</t>
        </r>
      </text>
    </comment>
    <comment ref="S96" authorId="0">
      <text>
        <r>
          <rPr>
            <sz val="9"/>
            <rFont val="Tahoma"/>
            <family val="0"/>
          </rPr>
          <t xml:space="preserve">rising
</t>
        </r>
      </text>
    </comment>
    <comment ref="J97" authorId="0">
      <text>
        <r>
          <rPr>
            <sz val="9"/>
            <rFont val="Tahoma"/>
            <family val="0"/>
          </rPr>
          <t xml:space="preserve">Altostratus
</t>
        </r>
      </text>
    </comment>
    <comment ref="S97" authorId="0">
      <text>
        <r>
          <rPr>
            <sz val="9"/>
            <rFont val="Tahoma"/>
            <family val="0"/>
          </rPr>
          <t xml:space="preserve">rising
</t>
        </r>
      </text>
    </comment>
    <comment ref="J98" authorId="0">
      <text>
        <r>
          <rPr>
            <sz val="9"/>
            <rFont val="Tahoma"/>
            <family val="0"/>
          </rPr>
          <t xml:space="preserve">Cirrus
</t>
        </r>
      </text>
    </comment>
    <comment ref="S98" authorId="0">
      <text>
        <r>
          <rPr>
            <sz val="9"/>
            <rFont val="Tahoma"/>
            <family val="0"/>
          </rPr>
          <t xml:space="preserve">Steady
</t>
        </r>
      </text>
    </comment>
    <comment ref="S99" authorId="0">
      <text>
        <r>
          <rPr>
            <sz val="9"/>
            <rFont val="Tahoma"/>
            <family val="0"/>
          </rPr>
          <t xml:space="preserve">rising
</t>
        </r>
      </text>
    </comment>
    <comment ref="J100" authorId="0">
      <text>
        <r>
          <rPr>
            <sz val="9"/>
            <rFont val="Tahoma"/>
            <family val="0"/>
          </rPr>
          <t xml:space="preserve">Low Stratus.
</t>
        </r>
      </text>
    </comment>
    <comment ref="S100" authorId="0">
      <text>
        <r>
          <rPr>
            <sz val="9"/>
            <rFont val="Tahoma"/>
            <family val="0"/>
          </rPr>
          <t xml:space="preserve">Steady
</t>
        </r>
      </text>
    </comment>
    <comment ref="J101" authorId="0">
      <text>
        <r>
          <rPr>
            <sz val="9"/>
            <rFont val="Tahoma"/>
            <family val="0"/>
          </rPr>
          <t xml:space="preserve">Stratus. Fog early, not at observation.
</t>
        </r>
      </text>
    </comment>
    <comment ref="P100" authorId="0">
      <text>
        <r>
          <rPr>
            <sz val="9"/>
            <rFont val="Tahoma"/>
            <family val="0"/>
          </rPr>
          <t xml:space="preserve">trace
</t>
        </r>
      </text>
    </comment>
    <comment ref="S101" authorId="0">
      <text>
        <r>
          <rPr>
            <sz val="9"/>
            <rFont val="Tahoma"/>
            <family val="0"/>
          </rPr>
          <t xml:space="preserve">falling
</t>
        </r>
      </text>
    </comment>
    <comment ref="J102" authorId="0">
      <text>
        <r>
          <rPr>
            <sz val="9"/>
            <rFont val="Tahoma"/>
            <family val="0"/>
          </rPr>
          <t xml:space="preserve">Cumulus, Cirrocumulus.
</t>
        </r>
      </text>
    </comment>
    <comment ref="S102" authorId="0">
      <text>
        <r>
          <rPr>
            <sz val="9"/>
            <rFont val="Tahoma"/>
            <family val="0"/>
          </rPr>
          <t xml:space="preserve">rising
</t>
        </r>
      </text>
    </comment>
    <comment ref="J103" authorId="0">
      <text>
        <r>
          <rPr>
            <sz val="9"/>
            <rFont val="Tahoma"/>
            <family val="0"/>
          </rPr>
          <t xml:space="preserve">Cirrus, Cirrocumulus - contrails.
</t>
        </r>
      </text>
    </comment>
    <comment ref="S103" authorId="0">
      <text>
        <r>
          <rPr>
            <sz val="9"/>
            <rFont val="Tahoma"/>
            <family val="0"/>
          </rPr>
          <t xml:space="preserve">steady
</t>
        </r>
      </text>
    </comment>
    <comment ref="J104" authorId="0">
      <text>
        <r>
          <rPr>
            <sz val="9"/>
            <rFont val="Tahoma"/>
            <family val="0"/>
          </rPr>
          <t xml:space="preserve">Cirrostratus
</t>
        </r>
      </text>
    </comment>
    <comment ref="S104" authorId="0">
      <text>
        <r>
          <rPr>
            <sz val="9"/>
            <rFont val="Tahoma"/>
            <family val="0"/>
          </rPr>
          <t xml:space="preserve">falling
</t>
        </r>
      </text>
    </comment>
    <comment ref="J105" authorId="0">
      <text>
        <r>
          <rPr>
            <sz val="9"/>
            <rFont val="Tahoma"/>
            <family val="0"/>
          </rPr>
          <t xml:space="preserve">Cumulus, Cirrocumulus.
</t>
        </r>
      </text>
    </comment>
    <comment ref="S105" authorId="0">
      <text>
        <r>
          <rPr>
            <sz val="9"/>
            <rFont val="Tahoma"/>
            <family val="0"/>
          </rPr>
          <t xml:space="preserve">rising
</t>
        </r>
      </text>
    </comment>
    <comment ref="P95" authorId="0">
      <text>
        <r>
          <rPr>
            <sz val="9"/>
            <rFont val="Tahoma"/>
            <family val="0"/>
          </rPr>
          <t xml:space="preserve">soft hail
</t>
        </r>
      </text>
    </comment>
    <comment ref="J106" authorId="0">
      <text>
        <r>
          <rPr>
            <sz val="9"/>
            <rFont val="Tahoma"/>
            <family val="0"/>
          </rPr>
          <t xml:space="preserve">Cumulus
</t>
        </r>
      </text>
    </comment>
    <comment ref="S106" authorId="0">
      <text>
        <r>
          <rPr>
            <sz val="9"/>
            <rFont val="Tahoma"/>
            <family val="0"/>
          </rPr>
          <t xml:space="preserve">rising
</t>
        </r>
      </text>
    </comment>
    <comment ref="J107" authorId="0">
      <text>
        <r>
          <rPr>
            <sz val="9"/>
            <rFont val="Tahoma"/>
            <family val="0"/>
          </rPr>
          <t xml:space="preserve">Stratocumulus, light rain.
</t>
        </r>
      </text>
    </comment>
    <comment ref="S107" authorId="0">
      <text>
        <r>
          <rPr>
            <sz val="9"/>
            <rFont val="Tahoma"/>
            <family val="0"/>
          </rPr>
          <t xml:space="preserve">falling
</t>
        </r>
      </text>
    </comment>
    <comment ref="J108" authorId="0">
      <text>
        <r>
          <rPr>
            <sz val="9"/>
            <rFont val="Tahoma"/>
            <family val="0"/>
          </rPr>
          <t xml:space="preserve">Altostratus, Altocumulus.
</t>
        </r>
      </text>
    </comment>
    <comment ref="S108" authorId="0">
      <text>
        <r>
          <rPr>
            <sz val="9"/>
            <rFont val="Tahoma"/>
            <family val="0"/>
          </rPr>
          <t xml:space="preserve">falling
</t>
        </r>
      </text>
    </comment>
    <comment ref="J109" authorId="0">
      <text>
        <r>
          <rPr>
            <sz val="9"/>
            <rFont val="Tahoma"/>
            <family val="0"/>
          </rPr>
          <t xml:space="preserve">Altostratus, Altocumulus.
</t>
        </r>
      </text>
    </comment>
    <comment ref="S109" authorId="0">
      <text>
        <r>
          <rPr>
            <sz val="9"/>
            <rFont val="Tahoma"/>
            <family val="0"/>
          </rPr>
          <t xml:space="preserve">rising
</t>
        </r>
      </text>
    </comment>
    <comment ref="J110" authorId="0">
      <text>
        <r>
          <rPr>
            <sz val="9"/>
            <rFont val="Tahoma"/>
            <family val="0"/>
          </rPr>
          <t xml:space="preserve">Altostratus
</t>
        </r>
      </text>
    </comment>
    <comment ref="S110" authorId="0">
      <text>
        <r>
          <rPr>
            <sz val="9"/>
            <rFont val="Tahoma"/>
            <family val="0"/>
          </rPr>
          <t xml:space="preserve">rising
</t>
        </r>
      </text>
    </comment>
    <comment ref="J111" authorId="0">
      <text>
        <r>
          <rPr>
            <sz val="9"/>
            <rFont val="Tahoma"/>
            <family val="0"/>
          </rPr>
          <t xml:space="preserve">Stratocumulus
</t>
        </r>
      </text>
    </comment>
    <comment ref="S111" authorId="0">
      <text>
        <r>
          <rPr>
            <sz val="9"/>
            <rFont val="Tahoma"/>
            <family val="0"/>
          </rPr>
          <t xml:space="preserve">falling
</t>
        </r>
      </text>
    </comment>
    <comment ref="J112" authorId="0">
      <text>
        <r>
          <rPr>
            <sz val="9"/>
            <rFont val="Tahoma"/>
            <family val="0"/>
          </rPr>
          <t xml:space="preserve">Altostratus, Altocumulus, Cirrus.
</t>
        </r>
      </text>
    </comment>
    <comment ref="S112" authorId="0">
      <text>
        <r>
          <rPr>
            <sz val="9"/>
            <rFont val="Tahoma"/>
            <family val="0"/>
          </rPr>
          <t xml:space="preserve">steady
</t>
        </r>
      </text>
    </comment>
    <comment ref="S113" authorId="0">
      <text>
        <r>
          <rPr>
            <sz val="9"/>
            <rFont val="Tahoma"/>
            <family val="0"/>
          </rPr>
          <t xml:space="preserve">falling
</t>
        </r>
      </text>
    </comment>
    <comment ref="J113" authorId="0">
      <text>
        <r>
          <rPr>
            <sz val="9"/>
            <rFont val="Tahoma"/>
            <family val="0"/>
          </rPr>
          <t xml:space="preserve">Stratus
</t>
        </r>
      </text>
    </comment>
    <comment ref="P112" authorId="0">
      <text>
        <r>
          <rPr>
            <sz val="9"/>
            <rFont val="Tahoma"/>
            <family val="0"/>
          </rPr>
          <t xml:space="preserve">Thunder heard,  from 06:00 - 08:00 15/4 GMT
</t>
        </r>
      </text>
    </comment>
    <comment ref="J114" authorId="0">
      <text>
        <r>
          <rPr>
            <sz val="9"/>
            <rFont val="Tahoma"/>
            <family val="0"/>
          </rPr>
          <t xml:space="preserve">Stratus
</t>
        </r>
      </text>
    </comment>
    <comment ref="S114" authorId="0">
      <text>
        <r>
          <rPr>
            <sz val="9"/>
            <rFont val="Tahoma"/>
            <family val="0"/>
          </rPr>
          <t xml:space="preserve">steady
</t>
        </r>
      </text>
    </comment>
    <comment ref="J115" authorId="0">
      <text>
        <r>
          <rPr>
            <sz val="9"/>
            <rFont val="Tahoma"/>
            <family val="0"/>
          </rPr>
          <t xml:space="preserve">stratus
</t>
        </r>
      </text>
    </comment>
    <comment ref="S115" authorId="0">
      <text>
        <r>
          <rPr>
            <sz val="9"/>
            <rFont val="Tahoma"/>
            <family val="0"/>
          </rPr>
          <t xml:space="preserve">rising
</t>
        </r>
      </text>
    </comment>
    <comment ref="J116" authorId="0">
      <text>
        <r>
          <rPr>
            <sz val="9"/>
            <rFont val="Tahoma"/>
            <family val="0"/>
          </rPr>
          <t xml:space="preserve">Stratocumulus
</t>
        </r>
      </text>
    </comment>
    <comment ref="S116" authorId="0">
      <text>
        <r>
          <rPr>
            <sz val="9"/>
            <rFont val="Tahoma"/>
            <family val="0"/>
          </rPr>
          <t xml:space="preserve">rising
</t>
        </r>
      </text>
    </comment>
    <comment ref="J117" authorId="0">
      <text>
        <r>
          <rPr>
            <sz val="9"/>
            <rFont val="Tahoma"/>
            <family val="0"/>
          </rPr>
          <t xml:space="preserve">Stratocumulus
</t>
        </r>
      </text>
    </comment>
    <comment ref="S117" authorId="0">
      <text>
        <r>
          <rPr>
            <sz val="9"/>
            <rFont val="Tahoma"/>
            <family val="0"/>
          </rPr>
          <t xml:space="preserve">steady
</t>
        </r>
      </text>
    </comment>
    <comment ref="P117" authorId="0">
      <text>
        <r>
          <rPr>
            <sz val="9"/>
            <rFont val="Tahoma"/>
            <family val="0"/>
          </rPr>
          <t xml:space="preserve">trace
</t>
        </r>
      </text>
    </comment>
    <comment ref="S118" authorId="0">
      <text>
        <r>
          <rPr>
            <sz val="9"/>
            <rFont val="Tahoma"/>
            <family val="0"/>
          </rPr>
          <t xml:space="preserve">steady
</t>
        </r>
      </text>
    </comment>
    <comment ref="J119" authorId="0">
      <text>
        <r>
          <rPr>
            <sz val="9"/>
            <rFont val="Tahoma"/>
            <family val="0"/>
          </rPr>
          <t xml:space="preserve">Cirrostratus
</t>
        </r>
      </text>
    </comment>
    <comment ref="S119" authorId="0">
      <text>
        <r>
          <rPr>
            <sz val="9"/>
            <rFont val="Tahoma"/>
            <family val="0"/>
          </rPr>
          <t xml:space="preserve">steady
</t>
        </r>
      </text>
    </comment>
    <comment ref="J120" authorId="0">
      <text>
        <r>
          <rPr>
            <sz val="9"/>
            <rFont val="Tahoma"/>
            <family val="0"/>
          </rPr>
          <t xml:space="preserve">Cirrus, Cirrocumulus-contrails
</t>
        </r>
      </text>
    </comment>
    <comment ref="S120" authorId="0">
      <text>
        <r>
          <rPr>
            <sz val="9"/>
            <rFont val="Tahoma"/>
            <family val="0"/>
          </rPr>
          <t xml:space="preserve">steady
</t>
        </r>
      </text>
    </comment>
    <comment ref="J121" authorId="0">
      <text>
        <r>
          <rPr>
            <sz val="9"/>
            <rFont val="Tahoma"/>
            <family val="0"/>
          </rPr>
          <t xml:space="preserve">Cumulus, Cumulostratus, Altocumulus.
</t>
        </r>
      </text>
    </comment>
    <comment ref="S121" authorId="0">
      <text>
        <r>
          <rPr>
            <sz val="9"/>
            <rFont val="Tahoma"/>
            <family val="0"/>
          </rPr>
          <t xml:space="preserve">falling
</t>
        </r>
      </text>
    </comment>
    <comment ref="J122" authorId="0">
      <text>
        <r>
          <rPr>
            <sz val="9"/>
            <rFont val="Tahoma"/>
            <family val="0"/>
          </rPr>
          <t xml:space="preserve">Cirrostratus
</t>
        </r>
      </text>
    </comment>
    <comment ref="S122" authorId="0">
      <text>
        <r>
          <rPr>
            <sz val="9"/>
            <rFont val="Tahoma"/>
            <family val="0"/>
          </rPr>
          <t xml:space="preserve">falling
</t>
        </r>
      </text>
    </comment>
    <comment ref="J123" authorId="0">
      <text>
        <r>
          <rPr>
            <sz val="9"/>
            <rFont val="Tahoma"/>
            <family val="0"/>
          </rPr>
          <t xml:space="preserve">Altostratus, Cumulus. Light rain.
</t>
        </r>
      </text>
    </comment>
    <comment ref="P122" authorId="0">
      <text>
        <r>
          <rPr>
            <sz val="9"/>
            <rFont val="Tahoma"/>
            <family val="0"/>
          </rPr>
          <t xml:space="preserve">trace
</t>
        </r>
      </text>
    </comment>
    <comment ref="S123" authorId="0">
      <text>
        <r>
          <rPr>
            <sz val="9"/>
            <rFont val="Tahoma"/>
            <family val="0"/>
          </rPr>
          <t xml:space="preserve">falling
</t>
        </r>
      </text>
    </comment>
    <comment ref="J124" authorId="0">
      <text>
        <r>
          <rPr>
            <sz val="9"/>
            <rFont val="Tahoma"/>
            <family val="0"/>
          </rPr>
          <t xml:space="preserve">Cumulus
</t>
        </r>
      </text>
    </comment>
    <comment ref="S124" authorId="0">
      <text>
        <r>
          <rPr>
            <sz val="9"/>
            <rFont val="Tahoma"/>
            <family val="0"/>
          </rPr>
          <t xml:space="preserve">steady
</t>
        </r>
      </text>
    </comment>
    <comment ref="J125" authorId="0">
      <text>
        <r>
          <rPr>
            <sz val="9"/>
            <rFont val="Tahoma"/>
            <family val="0"/>
          </rPr>
          <t xml:space="preserve">Nimbostratus. Rain, heavy.
</t>
        </r>
      </text>
    </comment>
    <comment ref="S125" authorId="0">
      <text>
        <r>
          <rPr>
            <sz val="9"/>
            <rFont val="Tahoma"/>
            <family val="0"/>
          </rPr>
          <t xml:space="preserve">falling
</t>
        </r>
      </text>
    </comment>
    <comment ref="J126" authorId="0">
      <text>
        <r>
          <rPr>
            <sz val="9"/>
            <rFont val="Tahoma"/>
            <family val="0"/>
          </rPr>
          <t xml:space="preserve">Stratocumulus. Light rain.
</t>
        </r>
      </text>
    </comment>
    <comment ref="S126" authorId="0">
      <text>
        <r>
          <rPr>
            <sz val="9"/>
            <rFont val="Tahoma"/>
            <family val="0"/>
          </rPr>
          <t xml:space="preserve">rising
</t>
        </r>
      </text>
    </comment>
    <comment ref="J127" authorId="0">
      <text>
        <r>
          <rPr>
            <sz val="9"/>
            <rFont val="Tahoma"/>
            <family val="0"/>
          </rPr>
          <t xml:space="preserve">Cumulus
</t>
        </r>
      </text>
    </comment>
    <comment ref="S127" authorId="0">
      <text>
        <r>
          <rPr>
            <sz val="9"/>
            <rFont val="Tahoma"/>
            <family val="0"/>
          </rPr>
          <t xml:space="preserve">rising
</t>
        </r>
      </text>
    </comment>
    <comment ref="J128" authorId="0">
      <text>
        <r>
          <rPr>
            <sz val="9"/>
            <rFont val="Tahoma"/>
            <family val="0"/>
          </rPr>
          <t xml:space="preserve">Altostratus, Cumulus. Rain, light.
</t>
        </r>
      </text>
    </comment>
    <comment ref="P127" authorId="0">
      <text>
        <r>
          <rPr>
            <sz val="9"/>
            <rFont val="Tahoma"/>
            <family val="0"/>
          </rPr>
          <t xml:space="preserve">trace
</t>
        </r>
      </text>
    </comment>
    <comment ref="S128" authorId="0">
      <text>
        <r>
          <rPr>
            <sz val="9"/>
            <rFont val="Tahoma"/>
            <family val="0"/>
          </rPr>
          <t xml:space="preserve">rising
</t>
        </r>
      </text>
    </comment>
    <comment ref="J129" authorId="0">
      <text>
        <r>
          <rPr>
            <sz val="9"/>
            <rFont val="Tahoma"/>
            <family val="0"/>
          </rPr>
          <t xml:space="preserve">Altocumulus, Stratocumulus.
</t>
        </r>
      </text>
    </comment>
    <comment ref="S129" authorId="0">
      <text>
        <r>
          <rPr>
            <sz val="9"/>
            <rFont val="Tahoma"/>
            <family val="0"/>
          </rPr>
          <t xml:space="preserve">rising
</t>
        </r>
      </text>
    </comment>
    <comment ref="J130" authorId="0">
      <text>
        <r>
          <rPr>
            <sz val="9"/>
            <rFont val="Tahoma"/>
            <family val="0"/>
          </rPr>
          <t xml:space="preserve">Altocumulus
</t>
        </r>
      </text>
    </comment>
    <comment ref="S130" authorId="0">
      <text>
        <r>
          <rPr>
            <sz val="9"/>
            <rFont val="Tahoma"/>
            <family val="0"/>
          </rPr>
          <t xml:space="preserve">rising
</t>
        </r>
      </text>
    </comment>
    <comment ref="J131" authorId="0">
      <text>
        <r>
          <rPr>
            <sz val="9"/>
            <rFont val="Tahoma"/>
            <family val="0"/>
          </rPr>
          <t xml:space="preserve">Cumulus
</t>
        </r>
      </text>
    </comment>
    <comment ref="S131" authorId="0">
      <text>
        <r>
          <rPr>
            <sz val="9"/>
            <rFont val="Tahoma"/>
            <family val="0"/>
          </rPr>
          <t xml:space="preserve">rising
</t>
        </r>
      </text>
    </comment>
    <comment ref="J132" authorId="0">
      <text>
        <r>
          <rPr>
            <sz val="9"/>
            <rFont val="Tahoma"/>
            <family val="0"/>
          </rPr>
          <t xml:space="preserve">Altostratus, Stratocumulus. Light rain.
</t>
        </r>
      </text>
    </comment>
    <comment ref="S132" authorId="0">
      <text>
        <r>
          <rPr>
            <sz val="9"/>
            <rFont val="Tahoma"/>
            <family val="0"/>
          </rPr>
          <t xml:space="preserve">falling
</t>
        </r>
      </text>
    </comment>
    <comment ref="J133" authorId="0">
      <text>
        <r>
          <rPr>
            <sz val="9"/>
            <rFont val="Tahoma"/>
            <family val="0"/>
          </rPr>
          <t xml:space="preserve">Stratocumulus
</t>
        </r>
      </text>
    </comment>
    <comment ref="S133" authorId="0">
      <text>
        <r>
          <rPr>
            <sz val="9"/>
            <rFont val="Tahoma"/>
            <family val="0"/>
          </rPr>
          <t xml:space="preserve">steady
</t>
        </r>
      </text>
    </comment>
    <comment ref="J134" authorId="0">
      <text>
        <r>
          <rPr>
            <sz val="9"/>
            <rFont val="Tahoma"/>
            <family val="0"/>
          </rPr>
          <t xml:space="preserve">Stratocumulus
</t>
        </r>
      </text>
    </comment>
    <comment ref="S134" authorId="0">
      <text>
        <r>
          <rPr>
            <sz val="9"/>
            <rFont val="Tahoma"/>
            <family val="0"/>
          </rPr>
          <t xml:space="preserve">rising
</t>
        </r>
      </text>
    </comment>
    <comment ref="J135" authorId="0">
      <text>
        <r>
          <rPr>
            <sz val="9"/>
            <rFont val="Tahoma"/>
            <family val="0"/>
          </rPr>
          <t xml:space="preserve">Cumulus, Cirrus
</t>
        </r>
      </text>
    </comment>
    <comment ref="S135" authorId="0">
      <text>
        <r>
          <rPr>
            <sz val="9"/>
            <rFont val="Tahoma"/>
            <family val="0"/>
          </rPr>
          <t xml:space="preserve">rising
</t>
        </r>
      </text>
    </comment>
    <comment ref="J136" authorId="0">
      <text>
        <r>
          <rPr>
            <sz val="9"/>
            <rFont val="Tahoma"/>
            <family val="0"/>
          </rPr>
          <t xml:space="preserve">Cumulus
</t>
        </r>
      </text>
    </comment>
    <comment ref="S136" authorId="0">
      <text>
        <r>
          <rPr>
            <sz val="9"/>
            <rFont val="Tahoma"/>
            <family val="0"/>
          </rPr>
          <t xml:space="preserve">steady
</t>
        </r>
      </text>
    </comment>
    <comment ref="S137" authorId="0">
      <text>
        <r>
          <rPr>
            <sz val="9"/>
            <rFont val="Tahoma"/>
            <family val="0"/>
          </rPr>
          <t xml:space="preserve">steady
</t>
        </r>
      </text>
    </comment>
    <comment ref="J137" authorId="0">
      <text>
        <r>
          <rPr>
            <sz val="9"/>
            <rFont val="Tahoma"/>
            <family val="0"/>
          </rPr>
          <t xml:space="preserve">Cirrostratus, Altocumulus, Cumulus.
</t>
        </r>
      </text>
    </comment>
    <comment ref="J138" authorId="0">
      <text>
        <r>
          <rPr>
            <sz val="9"/>
            <rFont val="Tahoma"/>
            <family val="0"/>
          </rPr>
          <t xml:space="preserve">Cirrostratus, Altocumulus, Cumulus.
</t>
        </r>
      </text>
    </comment>
    <comment ref="S138" authorId="0">
      <text>
        <r>
          <rPr>
            <sz val="9"/>
            <rFont val="Tahoma"/>
            <family val="0"/>
          </rPr>
          <t xml:space="preserve">rising
</t>
        </r>
      </text>
    </comment>
    <comment ref="S139" authorId="0">
      <text>
        <r>
          <rPr>
            <sz val="9"/>
            <rFont val="Tahoma"/>
            <family val="0"/>
          </rPr>
          <t xml:space="preserve">rising
</t>
        </r>
      </text>
    </comment>
    <comment ref="J139" authorId="0">
      <text>
        <r>
          <rPr>
            <sz val="9"/>
            <rFont val="Tahoma"/>
            <family val="0"/>
          </rPr>
          <t xml:space="preserve">Cumulus, Cirrus.
</t>
        </r>
      </text>
    </comment>
    <comment ref="J140" authorId="0">
      <text>
        <r>
          <rPr>
            <sz val="9"/>
            <rFont val="Tahoma"/>
            <family val="0"/>
          </rPr>
          <t xml:space="preserve">Cumulus, Cirrus.
</t>
        </r>
      </text>
    </comment>
    <comment ref="S140" authorId="0">
      <text>
        <r>
          <rPr>
            <sz val="9"/>
            <rFont val="Tahoma"/>
            <family val="0"/>
          </rPr>
          <t xml:space="preserve">falling
</t>
        </r>
      </text>
    </comment>
    <comment ref="J141" authorId="0">
      <text>
        <r>
          <rPr>
            <sz val="9"/>
            <rFont val="Tahoma"/>
            <family val="0"/>
          </rPr>
          <t xml:space="preserve">Altostratus, Altocumulus.
</t>
        </r>
      </text>
    </comment>
    <comment ref="S141" authorId="0">
      <text>
        <r>
          <rPr>
            <sz val="9"/>
            <rFont val="Tahoma"/>
            <family val="0"/>
          </rPr>
          <t xml:space="preserve">falling
</t>
        </r>
      </text>
    </comment>
    <comment ref="J142" authorId="0">
      <text>
        <r>
          <rPr>
            <sz val="9"/>
            <rFont val="Tahoma"/>
            <family val="0"/>
          </rPr>
          <t xml:space="preserve">Stratus
</t>
        </r>
      </text>
    </comment>
    <comment ref="S142" authorId="0">
      <text>
        <r>
          <rPr>
            <sz val="9"/>
            <rFont val="Tahoma"/>
            <family val="0"/>
          </rPr>
          <t xml:space="preserve">falling
</t>
        </r>
      </text>
    </comment>
    <comment ref="J143" authorId="0">
      <text>
        <r>
          <rPr>
            <sz val="9"/>
            <rFont val="Tahoma"/>
            <family val="0"/>
          </rPr>
          <t xml:space="preserve">Nimbostratus, Rain, moderate.
</t>
        </r>
      </text>
    </comment>
    <comment ref="S143" authorId="0">
      <text>
        <r>
          <rPr>
            <sz val="9"/>
            <rFont val="Tahoma"/>
            <family val="0"/>
          </rPr>
          <t xml:space="preserve">falling
</t>
        </r>
      </text>
    </comment>
    <comment ref="J144" authorId="0">
      <text>
        <r>
          <rPr>
            <sz val="9"/>
            <rFont val="Tahoma"/>
            <family val="0"/>
          </rPr>
          <t xml:space="preserve">Cumulus, Cirrus.
</t>
        </r>
      </text>
    </comment>
    <comment ref="S144" authorId="0">
      <text>
        <r>
          <rPr>
            <sz val="9"/>
            <rFont val="Tahoma"/>
            <family val="0"/>
          </rPr>
          <t xml:space="preserve">falling
</t>
        </r>
      </text>
    </comment>
    <comment ref="J145" authorId="0">
      <text>
        <r>
          <rPr>
            <sz val="9"/>
            <rFont val="Tahoma"/>
            <family val="0"/>
          </rPr>
          <t xml:space="preserve">Stratocumulus, Altocumulus, Cirrus.
</t>
        </r>
      </text>
    </comment>
    <comment ref="S145" authorId="0">
      <text>
        <r>
          <rPr>
            <sz val="9"/>
            <rFont val="Tahoma"/>
            <family val="0"/>
          </rPr>
          <t xml:space="preserve">falling
</t>
        </r>
      </text>
    </comment>
    <comment ref="J146" authorId="0">
      <text>
        <r>
          <rPr>
            <sz val="9"/>
            <rFont val="Tahoma"/>
            <family val="0"/>
          </rPr>
          <t xml:space="preserve">Stratocumulus, light rain.
</t>
        </r>
      </text>
    </comment>
    <comment ref="S146" authorId="0">
      <text>
        <r>
          <rPr>
            <sz val="9"/>
            <rFont val="Tahoma"/>
            <family val="0"/>
          </rPr>
          <t xml:space="preserve">steady
</t>
        </r>
      </text>
    </comment>
    <comment ref="J147" authorId="0">
      <text>
        <r>
          <rPr>
            <sz val="9"/>
            <rFont val="Tahoma"/>
            <family val="0"/>
          </rPr>
          <t xml:space="preserve">Stratocumulus
</t>
        </r>
      </text>
    </comment>
    <comment ref="S147" authorId="0">
      <text>
        <r>
          <rPr>
            <sz val="9"/>
            <rFont val="Tahoma"/>
            <family val="0"/>
          </rPr>
          <t xml:space="preserve">rising
</t>
        </r>
      </text>
    </comment>
    <comment ref="J148" authorId="0">
      <text>
        <r>
          <rPr>
            <sz val="9"/>
            <rFont val="Tahoma"/>
            <family val="0"/>
          </rPr>
          <t xml:space="preserve">Altocumulus, Cirrocumulus, Cumulus.
</t>
        </r>
      </text>
    </comment>
    <comment ref="S148" authorId="0">
      <text>
        <r>
          <rPr>
            <sz val="9"/>
            <rFont val="Tahoma"/>
            <family val="0"/>
          </rPr>
          <t xml:space="preserve">rising
</t>
        </r>
      </text>
    </comment>
    <comment ref="P147" authorId="0">
      <text>
        <r>
          <rPr>
            <sz val="9"/>
            <rFont val="Tahoma"/>
            <family val="0"/>
          </rPr>
          <t xml:space="preserve">Moderate thunderstorm, afternoon, lighting very close to this station.
</t>
        </r>
      </text>
    </comment>
    <comment ref="S149" authorId="0">
      <text>
        <r>
          <rPr>
            <sz val="9"/>
            <rFont val="Tahoma"/>
            <family val="0"/>
          </rPr>
          <t xml:space="preserve">falling
</t>
        </r>
      </text>
    </comment>
    <comment ref="J149" authorId="0">
      <text>
        <r>
          <rPr>
            <sz val="9"/>
            <rFont val="Tahoma"/>
            <family val="0"/>
          </rPr>
          <t xml:space="preserve">Cumulus
</t>
        </r>
      </text>
    </comment>
    <comment ref="P149" authorId="0">
      <text>
        <r>
          <rPr>
            <sz val="9"/>
            <rFont val="Tahoma"/>
            <family val="0"/>
          </rPr>
          <t xml:space="preserve">Small hail, early afternoon.
</t>
        </r>
      </text>
    </comment>
    <comment ref="J150" authorId="0">
      <text>
        <r>
          <rPr>
            <sz val="9"/>
            <rFont val="Tahoma"/>
            <family val="0"/>
          </rPr>
          <t xml:space="preserve">Stratocumulus, Altocumulus.
</t>
        </r>
      </text>
    </comment>
    <comment ref="S150" authorId="0">
      <text>
        <r>
          <rPr>
            <sz val="9"/>
            <rFont val="Tahoma"/>
            <family val="0"/>
          </rPr>
          <t xml:space="preserve">rising
</t>
        </r>
      </text>
    </comment>
    <comment ref="J151" authorId="0">
      <text>
        <r>
          <rPr>
            <sz val="9"/>
            <rFont val="Tahoma"/>
            <family val="0"/>
          </rPr>
          <t xml:space="preserve">Altocumulus, Cumulus.
</t>
        </r>
      </text>
    </comment>
    <comment ref="P150" authorId="0">
      <text>
        <r>
          <rPr>
            <sz val="9"/>
            <rFont val="Tahoma"/>
            <family val="0"/>
          </rPr>
          <t xml:space="preserve">trace
</t>
        </r>
      </text>
    </comment>
    <comment ref="S151" authorId="0">
      <text>
        <r>
          <rPr>
            <sz val="9"/>
            <rFont val="Tahoma"/>
            <family val="0"/>
          </rPr>
          <t xml:space="preserve">steady
</t>
        </r>
      </text>
    </comment>
    <comment ref="J152" authorId="0">
      <text>
        <r>
          <rPr>
            <sz val="9"/>
            <rFont val="Tahoma"/>
            <family val="0"/>
          </rPr>
          <t xml:space="preserve">Cirrus
</t>
        </r>
      </text>
    </comment>
    <comment ref="S152" authorId="0">
      <text>
        <r>
          <rPr>
            <sz val="9"/>
            <rFont val="Tahoma"/>
            <family val="0"/>
          </rPr>
          <t xml:space="preserve">rising
</t>
        </r>
      </text>
    </comment>
    <comment ref="J153" authorId="0">
      <text>
        <r>
          <rPr>
            <sz val="9"/>
            <rFont val="Tahoma"/>
            <family val="0"/>
          </rPr>
          <t xml:space="preserve">Altostratus, Cumulus.
</t>
        </r>
      </text>
    </comment>
    <comment ref="S153" authorId="0">
      <text>
        <r>
          <rPr>
            <sz val="9"/>
            <rFont val="Tahoma"/>
            <family val="0"/>
          </rPr>
          <t xml:space="preserve">falling
</t>
        </r>
      </text>
    </comment>
    <comment ref="J154" authorId="0">
      <text>
        <r>
          <rPr>
            <sz val="9"/>
            <rFont val="Tahoma"/>
            <family val="0"/>
          </rPr>
          <t xml:space="preserve">Stratocumulus, Cirrus.
</t>
        </r>
      </text>
    </comment>
    <comment ref="S154" authorId="0">
      <text>
        <r>
          <rPr>
            <sz val="9"/>
            <rFont val="Tahoma"/>
            <family val="0"/>
          </rPr>
          <t xml:space="preserve">rising
</t>
        </r>
      </text>
    </comment>
    <comment ref="J155" authorId="0">
      <text>
        <r>
          <rPr>
            <sz val="9"/>
            <rFont val="Tahoma"/>
            <family val="0"/>
          </rPr>
          <t xml:space="preserve">Stratocumulus.
</t>
        </r>
      </text>
    </comment>
    <comment ref="S155" authorId="0">
      <text>
        <r>
          <rPr>
            <sz val="9"/>
            <rFont val="Tahoma"/>
            <family val="0"/>
          </rPr>
          <t xml:space="preserve">falling
</t>
        </r>
      </text>
    </comment>
    <comment ref="S156" authorId="0">
      <text>
        <r>
          <rPr>
            <sz val="9"/>
            <rFont val="Tahoma"/>
            <family val="0"/>
          </rPr>
          <t xml:space="preserve">rising
</t>
        </r>
      </text>
    </comment>
    <comment ref="J156" authorId="0">
      <text>
        <r>
          <rPr>
            <sz val="9"/>
            <rFont val="Tahoma"/>
            <family val="0"/>
          </rPr>
          <t xml:space="preserve">Stratocumulus
</t>
        </r>
      </text>
    </comment>
    <comment ref="J157" authorId="0">
      <text>
        <r>
          <rPr>
            <sz val="9"/>
            <rFont val="Tahoma"/>
            <family val="0"/>
          </rPr>
          <t xml:space="preserve">Cumulus
</t>
        </r>
      </text>
    </comment>
    <comment ref="S157" authorId="0">
      <text>
        <r>
          <rPr>
            <sz val="9"/>
            <rFont val="Tahoma"/>
            <family val="0"/>
          </rPr>
          <t xml:space="preserve">steady
</t>
        </r>
      </text>
    </comment>
    <comment ref="S158" authorId="0">
      <text>
        <r>
          <rPr>
            <sz val="9"/>
            <rFont val="Tahoma"/>
            <family val="0"/>
          </rPr>
          <t xml:space="preserve">steady
</t>
        </r>
      </text>
    </comment>
    <comment ref="S159" authorId="0">
      <text>
        <r>
          <rPr>
            <sz val="9"/>
            <rFont val="Tahoma"/>
            <family val="0"/>
          </rPr>
          <t xml:space="preserve">steady
</t>
        </r>
      </text>
    </comment>
    <comment ref="J160" authorId="0">
      <text>
        <r>
          <rPr>
            <sz val="9"/>
            <rFont val="Tahoma"/>
            <family val="0"/>
          </rPr>
          <t xml:space="preserve">Crystal clear blue skies.
</t>
        </r>
      </text>
    </comment>
    <comment ref="S160" authorId="0">
      <text>
        <r>
          <rPr>
            <sz val="9"/>
            <rFont val="Tahoma"/>
            <family val="0"/>
          </rPr>
          <t xml:space="preserve">steady
</t>
        </r>
      </text>
    </comment>
    <comment ref="J161" authorId="0">
      <text>
        <r>
          <rPr>
            <sz val="9"/>
            <rFont val="Tahoma"/>
            <family val="0"/>
          </rPr>
          <t xml:space="preserve">Cirrus
</t>
        </r>
      </text>
    </comment>
    <comment ref="S161" authorId="0">
      <text>
        <r>
          <rPr>
            <sz val="9"/>
            <rFont val="Tahoma"/>
            <family val="0"/>
          </rPr>
          <t xml:space="preserve">falling
</t>
        </r>
      </text>
    </comment>
    <comment ref="J162" authorId="0">
      <text>
        <r>
          <rPr>
            <sz val="9"/>
            <rFont val="Tahoma"/>
            <family val="0"/>
          </rPr>
          <t xml:space="preserve">Stratocumulus
</t>
        </r>
      </text>
    </comment>
    <comment ref="S162" authorId="0">
      <text>
        <r>
          <rPr>
            <sz val="9"/>
            <rFont val="Tahoma"/>
            <family val="0"/>
          </rPr>
          <t xml:space="preserve">falling
</t>
        </r>
      </text>
    </comment>
    <comment ref="J163" authorId="0">
      <text>
        <r>
          <rPr>
            <sz val="9"/>
            <rFont val="Tahoma"/>
            <family val="0"/>
          </rPr>
          <t xml:space="preserve">Cumulus, Cirrus
</t>
        </r>
      </text>
    </comment>
    <comment ref="S163" authorId="0">
      <text>
        <r>
          <rPr>
            <sz val="9"/>
            <rFont val="Tahoma"/>
            <family val="0"/>
          </rPr>
          <t xml:space="preserve">falling
</t>
        </r>
      </text>
    </comment>
    <comment ref="J164" authorId="0">
      <text>
        <r>
          <rPr>
            <sz val="9"/>
            <rFont val="Tahoma"/>
            <family val="0"/>
          </rPr>
          <t xml:space="preserve">Altocumulus, Cirrocumulus, Cirrus.
</t>
        </r>
      </text>
    </comment>
    <comment ref="S164" authorId="0">
      <text>
        <r>
          <rPr>
            <sz val="9"/>
            <rFont val="Tahoma"/>
            <family val="0"/>
          </rPr>
          <t xml:space="preserve">falling
</t>
        </r>
      </text>
    </comment>
    <comment ref="J165" authorId="0">
      <text>
        <r>
          <rPr>
            <sz val="9"/>
            <rFont val="Tahoma"/>
            <family val="0"/>
          </rPr>
          <t xml:space="preserve">Nimbostratus, moderate rain.
</t>
        </r>
      </text>
    </comment>
    <comment ref="S165" authorId="0">
      <text>
        <r>
          <rPr>
            <sz val="9"/>
            <rFont val="Tahoma"/>
            <family val="0"/>
          </rPr>
          <t xml:space="preserve">falling
</t>
        </r>
      </text>
    </comment>
    <comment ref="J166" authorId="0">
      <text>
        <r>
          <rPr>
            <sz val="9"/>
            <rFont val="Tahoma"/>
            <family val="0"/>
          </rPr>
          <t xml:space="preserve">Nimbostratus, miderate rain, thunder.
</t>
        </r>
      </text>
    </comment>
    <comment ref="S166" authorId="0">
      <text>
        <r>
          <rPr>
            <sz val="9"/>
            <rFont val="Tahoma"/>
            <family val="0"/>
          </rPr>
          <t xml:space="preserve">falling
</t>
        </r>
      </text>
    </comment>
    <comment ref="P166" authorId="0">
      <text>
        <r>
          <rPr>
            <sz val="9"/>
            <rFont val="Tahoma"/>
            <family val="0"/>
          </rPr>
          <t xml:space="preserve">Thunderstorms am and pm.
</t>
        </r>
      </text>
    </comment>
    <comment ref="J167" authorId="0">
      <text>
        <r>
          <rPr>
            <sz val="9"/>
            <rFont val="Tahoma"/>
            <family val="0"/>
          </rPr>
          <t xml:space="preserve">Cumulus, Cirrostratus
</t>
        </r>
      </text>
    </comment>
    <comment ref="S167" authorId="0">
      <text>
        <r>
          <rPr>
            <sz val="9"/>
            <rFont val="Tahoma"/>
            <family val="0"/>
          </rPr>
          <t xml:space="preserve">rising
</t>
        </r>
      </text>
    </comment>
    <comment ref="J168" authorId="0">
      <text>
        <r>
          <rPr>
            <sz val="9"/>
            <rFont val="Tahoma"/>
            <family val="0"/>
          </rPr>
          <t xml:space="preserve">Stratocumulus, Cirrocumulus.
</t>
        </r>
      </text>
    </comment>
    <comment ref="S168" authorId="0">
      <text>
        <r>
          <rPr>
            <sz val="9"/>
            <rFont val="Tahoma"/>
            <family val="0"/>
          </rPr>
          <t xml:space="preserve">steady
</t>
        </r>
      </text>
    </comment>
    <comment ref="J169" authorId="0">
      <text>
        <r>
          <rPr>
            <sz val="9"/>
            <rFont val="Tahoma"/>
            <family val="0"/>
          </rPr>
          <t xml:space="preserve">Stratocumulus
</t>
        </r>
      </text>
    </comment>
    <comment ref="S169" authorId="0">
      <text>
        <r>
          <rPr>
            <sz val="9"/>
            <rFont val="Tahoma"/>
            <family val="0"/>
          </rPr>
          <t xml:space="preserve">steady
</t>
        </r>
      </text>
    </comment>
    <comment ref="S170" authorId="0">
      <text>
        <r>
          <rPr>
            <sz val="9"/>
            <rFont val="Tahoma"/>
            <family val="0"/>
          </rPr>
          <t xml:space="preserve">rising
</t>
        </r>
      </text>
    </comment>
    <comment ref="J170" authorId="0">
      <text>
        <r>
          <rPr>
            <sz val="9"/>
            <rFont val="Tahoma"/>
            <family val="0"/>
          </rPr>
          <t xml:space="preserve">Cumulus
</t>
        </r>
      </text>
    </comment>
    <comment ref="P169" authorId="0">
      <text>
        <r>
          <rPr>
            <sz val="9"/>
            <rFont val="Tahoma"/>
            <family val="0"/>
          </rPr>
          <t xml:space="preserve">Thunder heard mid afternoon.
</t>
        </r>
      </text>
    </comment>
    <comment ref="J171" authorId="0">
      <text>
        <r>
          <rPr>
            <sz val="9"/>
            <rFont val="Tahoma"/>
            <family val="0"/>
          </rPr>
          <t xml:space="preserve">Cirrus
</t>
        </r>
      </text>
    </comment>
    <comment ref="S171" authorId="0">
      <text>
        <r>
          <rPr>
            <sz val="9"/>
            <rFont val="Tahoma"/>
            <family val="0"/>
          </rPr>
          <t xml:space="preserve">rising
</t>
        </r>
      </text>
    </comment>
    <comment ref="J172" authorId="0">
      <text>
        <r>
          <rPr>
            <sz val="9"/>
            <rFont val="Tahoma"/>
            <family val="0"/>
          </rPr>
          <t xml:space="preserve">Cumulus, Cirrus.
</t>
        </r>
      </text>
    </comment>
    <comment ref="S172" authorId="0">
      <text>
        <r>
          <rPr>
            <sz val="9"/>
            <rFont val="Tahoma"/>
            <family val="0"/>
          </rPr>
          <t xml:space="preserve">steady
</t>
        </r>
      </text>
    </comment>
    <comment ref="J173" authorId="0">
      <text>
        <r>
          <rPr>
            <sz val="9"/>
            <rFont val="Tahoma"/>
            <family val="0"/>
          </rPr>
          <t xml:space="preserve">Cumulus Humulis, Cirrus
</t>
        </r>
      </text>
    </comment>
    <comment ref="S173" authorId="0">
      <text>
        <r>
          <rPr>
            <sz val="9"/>
            <rFont val="Tahoma"/>
            <family val="0"/>
          </rPr>
          <t xml:space="preserve">steady
</t>
        </r>
      </text>
    </comment>
    <comment ref="J174" authorId="0">
      <text>
        <r>
          <rPr>
            <sz val="9"/>
            <rFont val="Tahoma"/>
            <family val="0"/>
          </rPr>
          <t xml:space="preserve">Stratocumulus, Cumulus congestus, Altostratus
</t>
        </r>
      </text>
    </comment>
    <comment ref="S174" authorId="0">
      <text>
        <r>
          <rPr>
            <sz val="9"/>
            <rFont val="Tahoma"/>
            <family val="0"/>
          </rPr>
          <t xml:space="preserve">falling
</t>
        </r>
      </text>
    </comment>
    <comment ref="J175" authorId="0">
      <text>
        <r>
          <rPr>
            <sz val="9"/>
            <rFont val="Tahoma"/>
            <family val="0"/>
          </rPr>
          <t xml:space="preserve">Cumulis Humilis
</t>
        </r>
      </text>
    </comment>
    <comment ref="S175" authorId="0">
      <text>
        <r>
          <rPr>
            <sz val="9"/>
            <rFont val="Tahoma"/>
            <family val="0"/>
          </rPr>
          <t xml:space="preserve">rising
</t>
        </r>
      </text>
    </comment>
    <comment ref="J176" authorId="0">
      <text>
        <r>
          <rPr>
            <sz val="9"/>
            <rFont val="Tahoma"/>
            <family val="0"/>
          </rPr>
          <t xml:space="preserve">Stratocumulus
</t>
        </r>
      </text>
    </comment>
    <comment ref="S176" authorId="0">
      <text>
        <r>
          <rPr>
            <sz val="9"/>
            <rFont val="Tahoma"/>
            <family val="0"/>
          </rPr>
          <t xml:space="preserve">falling
</t>
        </r>
      </text>
    </comment>
    <comment ref="S177" authorId="0">
      <text>
        <r>
          <rPr>
            <sz val="9"/>
            <rFont val="Tahoma"/>
            <family val="0"/>
          </rPr>
          <t xml:space="preserve">rising
</t>
        </r>
      </text>
    </comment>
    <comment ref="J177" authorId="0">
      <text>
        <r>
          <rPr>
            <sz val="9"/>
            <rFont val="Tahoma"/>
            <family val="0"/>
          </rPr>
          <t xml:space="preserve">Cirrostratus, Cumuulus, Altostratus.
</t>
        </r>
      </text>
    </comment>
    <comment ref="J178" authorId="0">
      <text>
        <r>
          <rPr>
            <sz val="9"/>
            <rFont val="Tahoma"/>
            <family val="0"/>
          </rPr>
          <t xml:space="preserve">Cumulus Congestus, Stratocumulus
</t>
        </r>
      </text>
    </comment>
    <comment ref="S178" authorId="0">
      <text>
        <r>
          <rPr>
            <sz val="9"/>
            <rFont val="Tahoma"/>
            <family val="0"/>
          </rPr>
          <t xml:space="preserve">rising
</t>
        </r>
      </text>
    </comment>
    <comment ref="J179" authorId="0">
      <text>
        <r>
          <rPr>
            <sz val="9"/>
            <rFont val="Tahoma"/>
            <family val="0"/>
          </rPr>
          <t xml:space="preserve">Stratocumulus
</t>
        </r>
      </text>
    </comment>
    <comment ref="S179" authorId="0">
      <text>
        <r>
          <rPr>
            <sz val="9"/>
            <rFont val="Tahoma"/>
            <family val="0"/>
          </rPr>
          <t xml:space="preserve">steady
</t>
        </r>
      </text>
    </comment>
    <comment ref="J180" authorId="0">
      <text>
        <r>
          <rPr>
            <sz val="9"/>
            <rFont val="Tahoma"/>
            <family val="0"/>
          </rPr>
          <t xml:space="preserve">Stratocumulus
</t>
        </r>
      </text>
    </comment>
    <comment ref="S180" authorId="0">
      <text>
        <r>
          <rPr>
            <sz val="9"/>
            <rFont val="Tahoma"/>
            <family val="0"/>
          </rPr>
          <t xml:space="preserve">steady
</t>
        </r>
      </text>
    </comment>
    <comment ref="J181" authorId="0">
      <text>
        <r>
          <rPr>
            <sz val="9"/>
            <rFont val="Tahoma"/>
            <family val="0"/>
          </rPr>
          <t xml:space="preserve">Stratocumulus
</t>
        </r>
      </text>
    </comment>
    <comment ref="P180" authorId="0">
      <text>
        <r>
          <rPr>
            <sz val="9"/>
            <rFont val="Tahoma"/>
            <family val="0"/>
          </rPr>
          <t xml:space="preserve">trace
</t>
        </r>
      </text>
    </comment>
    <comment ref="S181" authorId="0">
      <text>
        <r>
          <rPr>
            <sz val="9"/>
            <rFont val="Tahoma"/>
            <family val="0"/>
          </rPr>
          <t xml:space="preserve">rising
</t>
        </r>
      </text>
    </comment>
    <comment ref="J182" authorId="0">
      <text>
        <r>
          <rPr>
            <sz val="9"/>
            <rFont val="Tahoma"/>
            <family val="0"/>
          </rPr>
          <t xml:space="preserve">Stratocumulus, Cumulus.
</t>
        </r>
      </text>
    </comment>
    <comment ref="S182" authorId="0">
      <text>
        <r>
          <rPr>
            <sz val="9"/>
            <rFont val="Tahoma"/>
            <family val="0"/>
          </rPr>
          <t xml:space="preserve">rising
</t>
        </r>
      </text>
    </comment>
    <comment ref="S183" authorId="0">
      <text>
        <r>
          <rPr>
            <sz val="9"/>
            <rFont val="Tahoma"/>
            <family val="0"/>
          </rPr>
          <t xml:space="preserve">falling
</t>
        </r>
      </text>
    </comment>
    <comment ref="J184" authorId="0">
      <text>
        <r>
          <rPr>
            <sz val="9"/>
            <rFont val="Tahoma"/>
            <family val="0"/>
          </rPr>
          <t xml:space="preserve">stratocumulus
</t>
        </r>
      </text>
    </comment>
    <comment ref="S184" authorId="0">
      <text>
        <r>
          <rPr>
            <sz val="9"/>
            <rFont val="Tahoma"/>
            <family val="0"/>
          </rPr>
          <t xml:space="preserve">falling
</t>
        </r>
      </text>
    </comment>
    <comment ref="J185" authorId="0">
      <text>
        <r>
          <rPr>
            <sz val="9"/>
            <rFont val="Tahoma"/>
            <family val="0"/>
          </rPr>
          <t xml:space="preserve">Stratus
</t>
        </r>
      </text>
    </comment>
    <comment ref="S185" authorId="0">
      <text>
        <r>
          <rPr>
            <sz val="9"/>
            <rFont val="Tahoma"/>
            <family val="0"/>
          </rPr>
          <t xml:space="preserve">falling
</t>
        </r>
      </text>
    </comment>
    <comment ref="J186" authorId="0">
      <text>
        <r>
          <rPr>
            <sz val="9"/>
            <rFont val="Tahoma"/>
            <family val="0"/>
          </rPr>
          <t xml:space="preserve">stratus
</t>
        </r>
      </text>
    </comment>
    <comment ref="S186" authorId="0">
      <text>
        <r>
          <rPr>
            <sz val="9"/>
            <rFont val="Tahoma"/>
            <family val="0"/>
          </rPr>
          <t xml:space="preserve">rising
</t>
        </r>
      </text>
    </comment>
    <comment ref="J187" authorId="0">
      <text>
        <r>
          <rPr>
            <sz val="9"/>
            <rFont val="Tahoma"/>
            <family val="0"/>
          </rPr>
          <t xml:space="preserve">stratus
</t>
        </r>
      </text>
    </comment>
    <comment ref="P186" authorId="0">
      <text>
        <r>
          <rPr>
            <sz val="9"/>
            <rFont val="Tahoma"/>
            <family val="0"/>
          </rPr>
          <t xml:space="preserve">trace
</t>
        </r>
      </text>
    </comment>
    <comment ref="S187" authorId="0">
      <text>
        <r>
          <rPr>
            <sz val="9"/>
            <rFont val="Tahoma"/>
            <family val="0"/>
          </rPr>
          <t xml:space="preserve">steady
</t>
        </r>
      </text>
    </comment>
    <comment ref="J188" authorId="0">
      <text>
        <r>
          <rPr>
            <sz val="9"/>
            <rFont val="Tahoma"/>
            <family val="0"/>
          </rPr>
          <t xml:space="preserve">Stratus fractus
</t>
        </r>
      </text>
    </comment>
    <comment ref="S188" authorId="0">
      <text>
        <r>
          <rPr>
            <sz val="9"/>
            <rFont val="Tahoma"/>
            <family val="0"/>
          </rPr>
          <t xml:space="preserve">rising
</t>
        </r>
      </text>
    </comment>
    <comment ref="S189" authorId="0">
      <text>
        <r>
          <rPr>
            <sz val="9"/>
            <rFont val="Tahoma"/>
            <family val="0"/>
          </rPr>
          <t xml:space="preserve">rising
</t>
        </r>
      </text>
    </comment>
    <comment ref="J189" authorId="0">
      <text>
        <r>
          <rPr>
            <sz val="9"/>
            <rFont val="Tahoma"/>
            <family val="0"/>
          </rPr>
          <t xml:space="preserve">Altostratus, Cumulus.
</t>
        </r>
      </text>
    </comment>
    <comment ref="P188" authorId="0">
      <text>
        <r>
          <rPr>
            <sz val="9"/>
            <rFont val="Tahoma"/>
            <family val="0"/>
          </rPr>
          <t xml:space="preserve">A few rumbles of thunder during mid-evening.
</t>
        </r>
      </text>
    </comment>
    <comment ref="J190" authorId="0">
      <text>
        <r>
          <rPr>
            <sz val="9"/>
            <rFont val="Tahoma"/>
            <family val="0"/>
          </rPr>
          <t xml:space="preserve">Altostratus, Altocumulus
</t>
        </r>
      </text>
    </comment>
    <comment ref="S190" authorId="0">
      <text>
        <r>
          <rPr>
            <sz val="9"/>
            <rFont val="Tahoma"/>
            <family val="0"/>
          </rPr>
          <t xml:space="preserve">steady
</t>
        </r>
      </text>
    </comment>
    <comment ref="J191" authorId="0">
      <text>
        <r>
          <rPr>
            <sz val="9"/>
            <rFont val="Tahoma"/>
            <family val="0"/>
          </rPr>
          <t xml:space="preserve">Altocumulus, Cirrus.
</t>
        </r>
      </text>
    </comment>
    <comment ref="S191" authorId="0">
      <text>
        <r>
          <rPr>
            <sz val="9"/>
            <rFont val="Tahoma"/>
            <family val="0"/>
          </rPr>
          <t xml:space="preserve">falling
</t>
        </r>
      </text>
    </comment>
    <comment ref="S192" authorId="0">
      <text>
        <r>
          <rPr>
            <sz val="9"/>
            <rFont val="Tahoma"/>
            <family val="0"/>
          </rPr>
          <t xml:space="preserve">falling
</t>
        </r>
      </text>
    </comment>
    <comment ref="J192" authorId="0">
      <text>
        <r>
          <rPr>
            <sz val="9"/>
            <rFont val="Tahoma"/>
            <family val="0"/>
          </rPr>
          <t xml:space="preserve">Nimbostratus (rain moderate.)
</t>
        </r>
      </text>
    </comment>
    <comment ref="P191" authorId="0">
      <text>
        <r>
          <rPr>
            <sz val="9"/>
            <rFont val="Tahoma"/>
            <family val="0"/>
          </rPr>
          <t xml:space="preserve">A moderate to severe intensity thunderstorm set in around 08:00GMT on the 3rd
</t>
        </r>
      </text>
    </comment>
    <comment ref="P192" authorId="0">
      <text>
        <r>
          <rPr>
            <sz val="9"/>
            <rFont val="Tahoma"/>
            <family val="0"/>
          </rPr>
          <t xml:space="preserve">Thunderstorm before the observation at 09:00GMT, See note above.
</t>
        </r>
      </text>
    </comment>
    <comment ref="S193" authorId="0">
      <text>
        <r>
          <rPr>
            <sz val="9"/>
            <rFont val="Tahoma"/>
            <family val="0"/>
          </rPr>
          <t xml:space="preserve">falling
</t>
        </r>
      </text>
    </comment>
    <comment ref="J194" authorId="0">
      <text>
        <r>
          <rPr>
            <sz val="9"/>
            <rFont val="Tahoma"/>
            <family val="0"/>
          </rPr>
          <t xml:space="preserve">Stratocumulus, Altocumulus
</t>
        </r>
      </text>
    </comment>
    <comment ref="S194" authorId="0">
      <text>
        <r>
          <rPr>
            <sz val="9"/>
            <rFont val="Tahoma"/>
            <family val="0"/>
          </rPr>
          <t xml:space="preserve">falling
</t>
        </r>
      </text>
    </comment>
    <comment ref="J193" authorId="0">
      <text>
        <r>
          <rPr>
            <sz val="9"/>
            <rFont val="Tahoma"/>
            <family val="0"/>
          </rPr>
          <t xml:space="preserve">Cumulus.
</t>
        </r>
      </text>
    </comment>
    <comment ref="J195" authorId="0">
      <text>
        <r>
          <rPr>
            <sz val="9"/>
            <rFont val="Tahoma"/>
            <family val="0"/>
          </rPr>
          <t xml:space="preserve">Cumulus, Cumulus conjestus, Altocumulus.
</t>
        </r>
      </text>
    </comment>
    <comment ref="S195" authorId="0">
      <text>
        <r>
          <rPr>
            <sz val="9"/>
            <rFont val="Tahoma"/>
            <family val="0"/>
          </rPr>
          <t xml:space="preserve">falling
</t>
        </r>
      </text>
    </comment>
    <comment ref="J196" authorId="0">
      <text>
        <r>
          <rPr>
            <sz val="9"/>
            <rFont val="Tahoma"/>
            <family val="0"/>
          </rPr>
          <t xml:space="preserve">Stratocumulus
</t>
        </r>
      </text>
    </comment>
    <comment ref="S196" authorId="0">
      <text>
        <r>
          <rPr>
            <sz val="9"/>
            <rFont val="Tahoma"/>
            <family val="0"/>
          </rPr>
          <t xml:space="preserve">falling
</t>
        </r>
      </text>
    </comment>
    <comment ref="P196" authorId="0">
      <text>
        <r>
          <rPr>
            <sz val="9"/>
            <rFont val="Tahoma"/>
            <family val="0"/>
          </rPr>
          <t xml:space="preserve">Thunderstorm in vicinity, aftternnoon.
</t>
        </r>
      </text>
    </comment>
    <comment ref="P195" authorId="0">
      <text>
        <r>
          <rPr>
            <sz val="9"/>
            <rFont val="Tahoma"/>
            <family val="0"/>
          </rPr>
          <t xml:space="preserve">Moderate Thunderstorm  afternoon.
</t>
        </r>
      </text>
    </comment>
    <comment ref="J197" authorId="0">
      <text>
        <r>
          <rPr>
            <sz val="9"/>
            <rFont val="Tahoma"/>
            <family val="0"/>
          </rPr>
          <t xml:space="preserve">Stratocumulus, Altocumulus, Cumulus.
</t>
        </r>
      </text>
    </comment>
    <comment ref="S197" authorId="0">
      <text>
        <r>
          <rPr>
            <sz val="9"/>
            <rFont val="Tahoma"/>
            <family val="0"/>
          </rPr>
          <t xml:space="preserve">rising
</t>
        </r>
      </text>
    </comment>
    <comment ref="J198" authorId="0">
      <text>
        <r>
          <rPr>
            <sz val="9"/>
            <rFont val="Tahoma"/>
            <family val="0"/>
          </rPr>
          <t xml:space="preserve">Stratocumulus, Altocumulus, Cumulus.
</t>
        </r>
      </text>
    </comment>
    <comment ref="P197" authorId="0">
      <text>
        <r>
          <rPr>
            <sz val="9"/>
            <rFont val="Tahoma"/>
            <family val="0"/>
          </rPr>
          <t xml:space="preserve">trace
</t>
        </r>
      </text>
    </comment>
    <comment ref="S198" authorId="0">
      <text>
        <r>
          <rPr>
            <sz val="9"/>
            <rFont val="Tahoma"/>
            <family val="0"/>
          </rPr>
          <t xml:space="preserve">steady
</t>
        </r>
      </text>
    </comment>
    <comment ref="J199" authorId="0">
      <text>
        <r>
          <rPr>
            <sz val="9"/>
            <rFont val="Tahoma"/>
            <family val="0"/>
          </rPr>
          <t xml:space="preserve">Stratocumulus
</t>
        </r>
      </text>
    </comment>
    <comment ref="S199" authorId="0">
      <text>
        <r>
          <rPr>
            <sz val="9"/>
            <rFont val="Tahoma"/>
            <family val="0"/>
          </rPr>
          <t xml:space="preserve">steady
</t>
        </r>
      </text>
    </comment>
    <comment ref="J200" authorId="0">
      <text>
        <r>
          <rPr>
            <sz val="9"/>
            <rFont val="Tahoma"/>
            <family val="0"/>
          </rPr>
          <t xml:space="preserve">Stratocumulus
</t>
        </r>
      </text>
    </comment>
    <comment ref="S200" authorId="0">
      <text>
        <r>
          <rPr>
            <sz val="9"/>
            <rFont val="Tahoma"/>
            <family val="0"/>
          </rPr>
          <t xml:space="preserve">falling
</t>
        </r>
      </text>
    </comment>
    <comment ref="J201" authorId="0">
      <text>
        <r>
          <rPr>
            <sz val="9"/>
            <rFont val="Tahoma"/>
            <family val="0"/>
          </rPr>
          <t xml:space="preserve">Cumulus, Cumulus congestus
</t>
        </r>
      </text>
    </comment>
    <comment ref="S201" authorId="0">
      <text>
        <r>
          <rPr>
            <sz val="9"/>
            <rFont val="Tahoma"/>
            <family val="0"/>
          </rPr>
          <t xml:space="preserve">falling
</t>
        </r>
      </text>
    </comment>
    <comment ref="J202" authorId="0">
      <text>
        <r>
          <rPr>
            <sz val="9"/>
            <rFont val="Tahoma"/>
            <family val="0"/>
          </rPr>
          <t xml:space="preserve">Cumulus humilis, Altocumulus.
</t>
        </r>
      </text>
    </comment>
    <comment ref="S202" authorId="0">
      <text>
        <r>
          <rPr>
            <sz val="9"/>
            <rFont val="Tahoma"/>
            <family val="0"/>
          </rPr>
          <t xml:space="preserve">steady
</t>
        </r>
      </text>
    </comment>
    <comment ref="J203" authorId="0">
      <text>
        <r>
          <rPr>
            <sz val="9"/>
            <rFont val="Tahoma"/>
            <family val="0"/>
          </rPr>
          <t xml:space="preserve">Fog 400 yds at 06:00 GMT. Stratocumulus at observation, light rain.
</t>
        </r>
      </text>
    </comment>
    <comment ref="S203" authorId="0">
      <text>
        <r>
          <rPr>
            <sz val="9"/>
            <rFont val="Tahoma"/>
            <family val="0"/>
          </rPr>
          <t xml:space="preserve">rising
</t>
        </r>
      </text>
    </comment>
    <comment ref="J204" authorId="0">
      <text>
        <r>
          <rPr>
            <sz val="9"/>
            <rFont val="Tahoma"/>
            <family val="0"/>
          </rPr>
          <t xml:space="preserve">Stratocumulus
</t>
        </r>
      </text>
    </comment>
    <comment ref="S204" authorId="0">
      <text>
        <r>
          <rPr>
            <sz val="9"/>
            <rFont val="Tahoma"/>
            <family val="0"/>
          </rPr>
          <t xml:space="preserve">rising
</t>
        </r>
      </text>
    </comment>
    <comment ref="J205" authorId="0">
      <text>
        <r>
          <rPr>
            <sz val="9"/>
            <rFont val="Tahoma"/>
            <family val="0"/>
          </rPr>
          <t xml:space="preserve">Cirrostratus, Cumulus, Altocumulus
</t>
        </r>
      </text>
    </comment>
    <comment ref="S205" authorId="0">
      <text>
        <r>
          <rPr>
            <sz val="9"/>
            <rFont val="Tahoma"/>
            <family val="0"/>
          </rPr>
          <t xml:space="preserve">rising slowly
</t>
        </r>
      </text>
    </comment>
    <comment ref="P203" authorId="0">
      <text>
        <r>
          <rPr>
            <sz val="9"/>
            <rFont val="Tahoma"/>
            <family val="0"/>
          </rPr>
          <t xml:space="preserve">Thunder heard, early evening.
</t>
        </r>
      </text>
    </comment>
    <comment ref="J206" authorId="0">
      <text>
        <r>
          <rPr>
            <sz val="9"/>
            <rFont val="Tahoma"/>
            <family val="0"/>
          </rPr>
          <t xml:space="preserve">Stratocumulus. (light rain)
</t>
        </r>
      </text>
    </comment>
    <comment ref="S206" authorId="0">
      <text>
        <r>
          <rPr>
            <sz val="9"/>
            <rFont val="Tahoma"/>
            <family val="0"/>
          </rPr>
          <t xml:space="preserve">falling quickly
</t>
        </r>
      </text>
    </comment>
    <comment ref="J207" authorId="0">
      <text>
        <r>
          <rPr>
            <sz val="9"/>
            <rFont val="Tahoma"/>
            <family val="0"/>
          </rPr>
          <t xml:space="preserve">Stratocumulus
</t>
        </r>
      </text>
    </comment>
    <comment ref="S207" authorId="0">
      <text>
        <r>
          <rPr>
            <sz val="9"/>
            <rFont val="Tahoma"/>
            <family val="0"/>
          </rPr>
          <t xml:space="preserve">rising
</t>
        </r>
      </text>
    </comment>
    <comment ref="J208" authorId="0">
      <text>
        <r>
          <rPr>
            <sz val="9"/>
            <rFont val="Tahoma"/>
            <family val="0"/>
          </rPr>
          <t xml:space="preserve">Nimbostratus, Altostratus. Light to moderate shower.
</t>
        </r>
      </text>
    </comment>
    <comment ref="S208" authorId="0">
      <text>
        <r>
          <rPr>
            <sz val="9"/>
            <rFont val="Tahoma"/>
            <family val="0"/>
          </rPr>
          <t xml:space="preserve">falling slowly
</t>
        </r>
      </text>
    </comment>
    <comment ref="S209" authorId="0">
      <text>
        <r>
          <rPr>
            <sz val="9"/>
            <rFont val="Tahoma"/>
            <family val="0"/>
          </rPr>
          <t xml:space="preserve">rising
</t>
        </r>
      </text>
    </comment>
    <comment ref="J210" authorId="0">
      <text>
        <r>
          <rPr>
            <sz val="9"/>
            <rFont val="Tahoma"/>
            <family val="0"/>
          </rPr>
          <t xml:space="preserve">Nimbostratus, moderate drizzle, light rain.
</t>
        </r>
      </text>
    </comment>
    <comment ref="S210" authorId="0">
      <text>
        <r>
          <rPr>
            <sz val="9"/>
            <rFont val="Tahoma"/>
            <family val="0"/>
          </rPr>
          <t xml:space="preserve">falling quickly
</t>
        </r>
      </text>
    </comment>
    <comment ref="J209" authorId="0">
      <text>
        <r>
          <rPr>
            <sz val="9"/>
            <rFont val="Tahoma"/>
            <family val="0"/>
          </rPr>
          <t xml:space="preserve">Cumulus
</t>
        </r>
      </text>
    </comment>
    <comment ref="J211" authorId="0">
      <text>
        <r>
          <rPr>
            <sz val="9"/>
            <rFont val="Tahoma"/>
            <family val="0"/>
          </rPr>
          <t xml:space="preserve">Stratocumulus
</t>
        </r>
      </text>
    </comment>
    <comment ref="S211" authorId="0">
      <text>
        <r>
          <rPr>
            <sz val="9"/>
            <rFont val="Tahoma"/>
            <family val="0"/>
          </rPr>
          <t xml:space="preserve">steady
</t>
        </r>
      </text>
    </comment>
    <comment ref="J212" authorId="0">
      <text>
        <r>
          <rPr>
            <sz val="9"/>
            <rFont val="Tahoma"/>
            <family val="0"/>
          </rPr>
          <t xml:space="preserve">Cumulus humilis
</t>
        </r>
      </text>
    </comment>
    <comment ref="S212" authorId="0">
      <text>
        <r>
          <rPr>
            <sz val="9"/>
            <rFont val="Tahoma"/>
            <family val="0"/>
          </rPr>
          <t xml:space="preserve">rising slowly
</t>
        </r>
      </text>
    </comment>
    <comment ref="J213" authorId="0">
      <text>
        <r>
          <rPr>
            <sz val="9"/>
            <rFont val="Tahoma"/>
            <family val="0"/>
          </rPr>
          <t xml:space="preserve">Cumulus, Cumulus congestus, Altocumulus.
</t>
        </r>
      </text>
    </comment>
    <comment ref="S213" authorId="0">
      <text>
        <r>
          <rPr>
            <sz val="9"/>
            <rFont val="Tahoma"/>
            <family val="0"/>
          </rPr>
          <t xml:space="preserve">rising slowly
</t>
        </r>
      </text>
    </comment>
    <comment ref="P213" authorId="0">
      <text>
        <r>
          <rPr>
            <sz val="9"/>
            <rFont val="Tahoma"/>
            <family val="0"/>
          </rPr>
          <t xml:space="preserve">Thunder heard afternoon.
</t>
        </r>
      </text>
    </comment>
    <comment ref="J214" authorId="0">
      <text>
        <r>
          <rPr>
            <sz val="9"/>
            <rFont val="Tahoma"/>
            <family val="0"/>
          </rPr>
          <t xml:space="preserve">Cumulus mediocris
</t>
        </r>
      </text>
    </comment>
    <comment ref="S214" authorId="0">
      <text>
        <r>
          <rPr>
            <sz val="9"/>
            <rFont val="Tahoma"/>
            <family val="0"/>
          </rPr>
          <t xml:space="preserve">rising
</t>
        </r>
      </text>
    </comment>
    <comment ref="J215" authorId="0">
      <text>
        <r>
          <rPr>
            <sz val="9"/>
            <rFont val="Tahoma"/>
            <family val="0"/>
          </rPr>
          <t xml:space="preserve">Nimbostratus, light to moderate rain.
</t>
        </r>
      </text>
    </comment>
    <comment ref="S215" authorId="0">
      <text>
        <r>
          <rPr>
            <sz val="9"/>
            <rFont val="Tahoma"/>
            <family val="0"/>
          </rPr>
          <t xml:space="preserve">falling
</t>
        </r>
      </text>
    </comment>
    <comment ref="J216" authorId="0">
      <text>
        <r>
          <rPr>
            <sz val="9"/>
            <rFont val="Tahoma"/>
            <family val="0"/>
          </rPr>
          <t xml:space="preserve">Stratocumulus, Altostratus
</t>
        </r>
      </text>
    </comment>
    <comment ref="S216" authorId="0">
      <text>
        <r>
          <rPr>
            <sz val="9"/>
            <rFont val="Tahoma"/>
            <family val="0"/>
          </rPr>
          <t xml:space="preserve">falling slowly
</t>
        </r>
      </text>
    </comment>
    <comment ref="J217" authorId="0">
      <text>
        <r>
          <rPr>
            <sz val="9"/>
            <rFont val="Tahoma"/>
            <family val="0"/>
          </rPr>
          <t xml:space="preserve">Cirrostratus, Cumulus.
</t>
        </r>
      </text>
    </comment>
    <comment ref="S217" authorId="0">
      <text>
        <r>
          <rPr>
            <sz val="9"/>
            <rFont val="Tahoma"/>
            <family val="0"/>
          </rPr>
          <t xml:space="preserve">steady
</t>
        </r>
      </text>
    </comment>
    <comment ref="J218" authorId="0">
      <text>
        <r>
          <rPr>
            <sz val="9"/>
            <rFont val="Tahoma"/>
            <family val="0"/>
          </rPr>
          <t xml:space="preserve">Nimbostratus, rain, moderate.
</t>
        </r>
      </text>
    </comment>
    <comment ref="S218" authorId="0">
      <text>
        <r>
          <rPr>
            <sz val="9"/>
            <rFont val="Tahoma"/>
            <family val="0"/>
          </rPr>
          <t xml:space="preserve">falling
</t>
        </r>
      </text>
    </comment>
    <comment ref="J219" authorId="0">
      <text>
        <r>
          <rPr>
            <sz val="9"/>
            <rFont val="Tahoma"/>
            <family val="0"/>
          </rPr>
          <t xml:space="preserve">Cumulus congestus
</t>
        </r>
      </text>
    </comment>
    <comment ref="S219" authorId="0">
      <text>
        <r>
          <rPr>
            <sz val="9"/>
            <rFont val="Tahoma"/>
            <family val="0"/>
          </rPr>
          <t xml:space="preserve">rising quickly
</t>
        </r>
      </text>
    </comment>
    <comment ref="P219" authorId="0">
      <text>
        <r>
          <rPr>
            <sz val="9"/>
            <rFont val="Tahoma"/>
            <family val="0"/>
          </rPr>
          <t xml:space="preserve">Moderate intensity Thunderstorm midday with hail.
</t>
        </r>
      </text>
    </comment>
    <comment ref="J220" authorId="0">
      <text>
        <r>
          <rPr>
            <sz val="9"/>
            <rFont val="Tahoma"/>
            <family val="0"/>
          </rPr>
          <t xml:space="preserve">Altocumulus, Cumulus humilis.
</t>
        </r>
      </text>
    </comment>
    <comment ref="S220" authorId="0">
      <text>
        <r>
          <rPr>
            <sz val="9"/>
            <rFont val="Tahoma"/>
            <family val="0"/>
          </rPr>
          <t xml:space="preserve">falling slowly
</t>
        </r>
      </text>
    </comment>
    <comment ref="P216" authorId="0">
      <text>
        <r>
          <rPr>
            <sz val="9"/>
            <rFont val="Tahoma"/>
            <family val="0"/>
          </rPr>
          <t xml:space="preserve">Thunder early pm.
</t>
        </r>
      </text>
    </comment>
    <comment ref="J221" authorId="0">
      <text>
        <r>
          <rPr>
            <sz val="9"/>
            <rFont val="Tahoma"/>
            <family val="0"/>
          </rPr>
          <t xml:space="preserve">Nimbostratus, rain light to moderate
</t>
        </r>
      </text>
    </comment>
    <comment ref="S221" authorId="0">
      <text>
        <r>
          <rPr>
            <sz val="9"/>
            <rFont val="Tahoma"/>
            <family val="0"/>
          </rPr>
          <t xml:space="preserve">falling quickly
</t>
        </r>
      </text>
    </comment>
    <comment ref="S222" authorId="0">
      <text>
        <r>
          <rPr>
            <sz val="9"/>
            <rFont val="Tahoma"/>
            <family val="0"/>
          </rPr>
          <t xml:space="preserve">rising
</t>
        </r>
      </text>
    </comment>
    <comment ref="J222" authorId="0">
      <text>
        <r>
          <rPr>
            <sz val="9"/>
            <rFont val="Tahoma"/>
            <family val="0"/>
          </rPr>
          <t xml:space="preserve">Cumulus mediocris
</t>
        </r>
      </text>
    </comment>
    <comment ref="J223" authorId="0">
      <text>
        <r>
          <rPr>
            <sz val="9"/>
            <rFont val="Tahoma"/>
            <family val="0"/>
          </rPr>
          <t xml:space="preserve">Altocumulus, Cumulus, Cirrus
</t>
        </r>
      </text>
    </comment>
    <comment ref="S223" authorId="0">
      <text>
        <r>
          <rPr>
            <sz val="9"/>
            <rFont val="Tahoma"/>
            <family val="0"/>
          </rPr>
          <t xml:space="preserve">steady
</t>
        </r>
      </text>
    </comment>
    <comment ref="S224" authorId="0">
      <text>
        <r>
          <rPr>
            <sz val="9"/>
            <rFont val="Tahoma"/>
            <family val="0"/>
          </rPr>
          <t xml:space="preserve">steady
</t>
        </r>
      </text>
    </comment>
    <comment ref="J224" authorId="0">
      <text>
        <r>
          <rPr>
            <sz val="9"/>
            <rFont val="Tahoma"/>
            <family val="0"/>
          </rPr>
          <t xml:space="preserve">stratus
</t>
        </r>
      </text>
    </comment>
    <comment ref="J225" authorId="0">
      <text>
        <r>
          <rPr>
            <sz val="9"/>
            <rFont val="Tahoma"/>
            <family val="0"/>
          </rPr>
          <t xml:space="preserve">Stratus
</t>
        </r>
      </text>
    </comment>
    <comment ref="S225" authorId="0">
      <text>
        <r>
          <rPr>
            <sz val="9"/>
            <rFont val="Tahoma"/>
            <family val="0"/>
          </rPr>
          <t xml:space="preserve">rising slowly
</t>
        </r>
      </text>
    </comment>
    <comment ref="J226" authorId="0">
      <text>
        <r>
          <rPr>
            <sz val="9"/>
            <rFont val="Tahoma"/>
            <family val="0"/>
          </rPr>
          <t xml:space="preserve">Cirrocumulus, Cirrus.
</t>
        </r>
      </text>
    </comment>
    <comment ref="S226" authorId="0">
      <text>
        <r>
          <rPr>
            <sz val="9"/>
            <rFont val="Tahoma"/>
            <family val="0"/>
          </rPr>
          <t xml:space="preserve">steady
</t>
        </r>
      </text>
    </comment>
    <comment ref="J227" authorId="0">
      <text>
        <r>
          <rPr>
            <sz val="9"/>
            <rFont val="Tahoma"/>
            <family val="0"/>
          </rPr>
          <t xml:space="preserve">Altocumulus, Altostratus
</t>
        </r>
      </text>
    </comment>
    <comment ref="S227" authorId="0">
      <text>
        <r>
          <rPr>
            <sz val="9"/>
            <rFont val="Tahoma"/>
            <family val="0"/>
          </rPr>
          <t xml:space="preserve">steady
</t>
        </r>
      </text>
    </comment>
    <comment ref="J228" authorId="0">
      <text>
        <r>
          <rPr>
            <sz val="9"/>
            <rFont val="Tahoma"/>
            <family val="0"/>
          </rPr>
          <t xml:space="preserve">Cirrus
</t>
        </r>
      </text>
    </comment>
    <comment ref="S228" authorId="0">
      <text>
        <r>
          <rPr>
            <sz val="9"/>
            <rFont val="Tahoma"/>
            <family val="0"/>
          </rPr>
          <t xml:space="preserve">steady
</t>
        </r>
      </text>
    </comment>
    <comment ref="J229" authorId="0">
      <text>
        <r>
          <rPr>
            <sz val="9"/>
            <rFont val="Tahoma"/>
            <family val="0"/>
          </rPr>
          <t xml:space="preserve">Cirrus
</t>
        </r>
      </text>
    </comment>
    <comment ref="S229" authorId="0">
      <text>
        <r>
          <rPr>
            <sz val="9"/>
            <rFont val="Tahoma"/>
            <family val="0"/>
          </rPr>
          <t xml:space="preserve">falling slowly
</t>
        </r>
      </text>
    </comment>
    <comment ref="J230" authorId="0">
      <text>
        <r>
          <rPr>
            <sz val="9"/>
            <rFont val="Tahoma"/>
            <family val="0"/>
          </rPr>
          <t xml:space="preserve">Altostratus, Stratus.
</t>
        </r>
      </text>
    </comment>
    <comment ref="S230" authorId="0">
      <text>
        <r>
          <rPr>
            <sz val="9"/>
            <rFont val="Tahoma"/>
            <family val="0"/>
          </rPr>
          <t xml:space="preserve">falling
</t>
        </r>
      </text>
    </comment>
    <comment ref="J231" authorId="0">
      <text>
        <r>
          <rPr>
            <sz val="9"/>
            <rFont val="Tahoma"/>
            <family val="0"/>
          </rPr>
          <t xml:space="preserve">Stratocumulus
</t>
        </r>
      </text>
    </comment>
    <comment ref="S231" authorId="0">
      <text>
        <r>
          <rPr>
            <sz val="9"/>
            <rFont val="Tahoma"/>
            <family val="0"/>
          </rPr>
          <t xml:space="preserve">rising slowly
</t>
        </r>
      </text>
    </comment>
    <comment ref="J232" authorId="0">
      <text>
        <r>
          <rPr>
            <sz val="9"/>
            <rFont val="Tahoma"/>
            <family val="0"/>
          </rPr>
          <t xml:space="preserve">Stratus
</t>
        </r>
      </text>
    </comment>
    <comment ref="S232" authorId="0">
      <text>
        <r>
          <rPr>
            <sz val="9"/>
            <rFont val="Tahoma"/>
            <family val="0"/>
          </rPr>
          <t xml:space="preserve">steady
</t>
        </r>
      </text>
    </comment>
    <comment ref="J233" authorId="0">
      <text>
        <r>
          <rPr>
            <sz val="9"/>
            <rFont val="Tahoma"/>
            <family val="0"/>
          </rPr>
          <t xml:space="preserve">Cumulus mediocris
</t>
        </r>
      </text>
    </comment>
    <comment ref="S233" authorId="0">
      <text>
        <r>
          <rPr>
            <sz val="9"/>
            <rFont val="Tahoma"/>
            <family val="0"/>
          </rPr>
          <t xml:space="preserve">rising slowly
</t>
        </r>
      </text>
    </comment>
    <comment ref="S234" authorId="0">
      <text>
        <r>
          <rPr>
            <sz val="9"/>
            <rFont val="Tahoma"/>
            <family val="0"/>
          </rPr>
          <t xml:space="preserve">falling
</t>
        </r>
      </text>
    </comment>
    <comment ref="J234" authorId="0">
      <text>
        <r>
          <rPr>
            <sz val="9"/>
            <rFont val="Tahoma"/>
            <family val="0"/>
          </rPr>
          <t xml:space="preserve">Altocumulus, Cumulus.
</t>
        </r>
      </text>
    </comment>
    <comment ref="J235" authorId="0">
      <text>
        <r>
          <rPr>
            <sz val="9"/>
            <rFont val="Tahoma"/>
            <family val="0"/>
          </rPr>
          <t xml:space="preserve">Stratocumulus
</t>
        </r>
      </text>
    </comment>
    <comment ref="S235" authorId="0">
      <text>
        <r>
          <rPr>
            <sz val="9"/>
            <rFont val="Tahoma"/>
            <family val="0"/>
          </rPr>
          <t xml:space="preserve">falling
</t>
        </r>
      </text>
    </comment>
    <comment ref="J236" authorId="0">
      <text>
        <r>
          <rPr>
            <sz val="9"/>
            <rFont val="Tahoma"/>
            <family val="0"/>
          </rPr>
          <t xml:space="preserve">Cirrostratus
</t>
        </r>
      </text>
    </comment>
    <comment ref="S236" authorId="0">
      <text>
        <r>
          <rPr>
            <sz val="9"/>
            <rFont val="Tahoma"/>
            <family val="0"/>
          </rPr>
          <t xml:space="preserve">rising slowly
</t>
        </r>
      </text>
    </comment>
    <comment ref="J237" authorId="0">
      <text>
        <r>
          <rPr>
            <sz val="9"/>
            <rFont val="Tahoma"/>
            <family val="0"/>
          </rPr>
          <t xml:space="preserve">Cumulus, mediocris, Altocumulus, Cirrocumulus.
</t>
        </r>
      </text>
    </comment>
    <comment ref="S237" authorId="0">
      <text>
        <r>
          <rPr>
            <sz val="9"/>
            <rFont val="Tahoma"/>
            <family val="0"/>
          </rPr>
          <t xml:space="preserve">rising slowly
</t>
        </r>
      </text>
    </comment>
    <comment ref="J238" authorId="0">
      <text>
        <r>
          <rPr>
            <sz val="9"/>
            <rFont val="Tahoma"/>
            <family val="0"/>
          </rPr>
          <t xml:space="preserve">Stratocumulus
</t>
        </r>
      </text>
    </comment>
    <comment ref="S238" authorId="0">
      <text>
        <r>
          <rPr>
            <sz val="9"/>
            <rFont val="Tahoma"/>
            <family val="0"/>
          </rPr>
          <t xml:space="preserve">steady
</t>
        </r>
      </text>
    </comment>
    <comment ref="S239" authorId="0">
      <text>
        <r>
          <rPr>
            <sz val="9"/>
            <rFont val="Tahoma"/>
            <family val="0"/>
          </rPr>
          <t xml:space="preserve">falling
</t>
        </r>
      </text>
    </comment>
    <comment ref="J239" authorId="0">
      <text>
        <r>
          <rPr>
            <sz val="9"/>
            <rFont val="Tahoma"/>
            <family val="0"/>
          </rPr>
          <t xml:space="preserve">Cumulus fractus, Cirrus.
</t>
        </r>
      </text>
    </comment>
    <comment ref="J240" authorId="0">
      <text>
        <r>
          <rPr>
            <sz val="9"/>
            <rFont val="Tahoma"/>
            <family val="0"/>
          </rPr>
          <t xml:space="preserve">Stratocumulus. (drizzle)
</t>
        </r>
      </text>
    </comment>
    <comment ref="P239" authorId="0">
      <text>
        <r>
          <rPr>
            <sz val="9"/>
            <rFont val="Tahoma"/>
            <family val="0"/>
          </rPr>
          <t xml:space="preserve">trace
</t>
        </r>
      </text>
    </comment>
    <comment ref="S240" authorId="0">
      <text>
        <r>
          <rPr>
            <sz val="9"/>
            <rFont val="Tahoma"/>
            <family val="0"/>
          </rPr>
          <t xml:space="preserve">falling quickly
</t>
        </r>
      </text>
    </comment>
    <comment ref="J241" authorId="0">
      <text>
        <r>
          <rPr>
            <sz val="9"/>
            <rFont val="Tahoma"/>
            <family val="0"/>
          </rPr>
          <t xml:space="preserve">Cirrostratus, Altostratus, Cumulus.
</t>
        </r>
      </text>
    </comment>
    <comment ref="P240" authorId="0">
      <text>
        <r>
          <rPr>
            <sz val="9"/>
            <rFont val="Tahoma"/>
            <family val="0"/>
          </rPr>
          <t xml:space="preserve">trace
</t>
        </r>
      </text>
    </comment>
    <comment ref="S241" authorId="0">
      <text>
        <r>
          <rPr>
            <sz val="9"/>
            <rFont val="Tahoma"/>
            <family val="0"/>
          </rPr>
          <t xml:space="preserve">rising
</t>
        </r>
      </text>
    </comment>
    <comment ref="J242" authorId="0">
      <text>
        <r>
          <rPr>
            <sz val="9"/>
            <rFont val="Tahoma"/>
            <family val="0"/>
          </rPr>
          <t xml:space="preserve">Cumulus, Cirrus
</t>
        </r>
      </text>
    </comment>
    <comment ref="S242" authorId="0">
      <text>
        <r>
          <rPr>
            <sz val="9"/>
            <rFont val="Tahoma"/>
            <family val="0"/>
          </rPr>
          <t xml:space="preserve">rising
</t>
        </r>
      </text>
    </comment>
    <comment ref="J243" authorId="0">
      <text>
        <r>
          <rPr>
            <sz val="9"/>
            <rFont val="Tahoma"/>
            <family val="0"/>
          </rPr>
          <t xml:space="preserve">Altocumulus, Cumulus, Cirrus.
</t>
        </r>
      </text>
    </comment>
    <comment ref="S243" authorId="0">
      <text>
        <r>
          <rPr>
            <sz val="9"/>
            <rFont val="Tahoma"/>
            <family val="0"/>
          </rPr>
          <t xml:space="preserve">falling quickly
</t>
        </r>
      </text>
    </comment>
    <comment ref="J244" authorId="0">
      <text>
        <r>
          <rPr>
            <sz val="9"/>
            <rFont val="Tahoma"/>
            <family val="0"/>
          </rPr>
          <t xml:space="preserve">Stratocumulus
</t>
        </r>
      </text>
    </comment>
    <comment ref="S244" authorId="0">
      <text>
        <r>
          <rPr>
            <sz val="9"/>
            <rFont val="Tahoma"/>
            <family val="0"/>
          </rPr>
          <t xml:space="preserve">falling
</t>
        </r>
      </text>
    </comment>
    <comment ref="J245" authorId="0">
      <text>
        <r>
          <rPr>
            <sz val="9"/>
            <rFont val="Tahoma"/>
            <family val="0"/>
          </rPr>
          <t xml:space="preserve">Cumulus mediocris, Cirrus.
</t>
        </r>
      </text>
    </comment>
    <comment ref="S245" authorId="0">
      <text>
        <r>
          <rPr>
            <sz val="9"/>
            <rFont val="Tahoma"/>
            <family val="0"/>
          </rPr>
          <t xml:space="preserve">rising slowly
</t>
        </r>
      </text>
    </comment>
    <comment ref="P245" authorId="0">
      <text>
        <r>
          <rPr>
            <sz val="9"/>
            <rFont val="Tahoma"/>
            <family val="0"/>
          </rPr>
          <t xml:space="preserve">Thunder heard, late afternoon.
</t>
        </r>
      </text>
    </comment>
    <comment ref="J246" authorId="0">
      <text>
        <r>
          <rPr>
            <sz val="9"/>
            <rFont val="Tahoma"/>
            <family val="0"/>
          </rPr>
          <t xml:space="preserve">Stratocumulus
</t>
        </r>
      </text>
    </comment>
    <comment ref="S246" authorId="0">
      <text>
        <r>
          <rPr>
            <sz val="9"/>
            <rFont val="Tahoma"/>
            <family val="0"/>
          </rPr>
          <t xml:space="preserve">falling
</t>
        </r>
      </text>
    </comment>
    <comment ref="J247" authorId="0">
      <text>
        <r>
          <rPr>
            <sz val="9"/>
            <rFont val="Tahoma"/>
            <family val="0"/>
          </rPr>
          <t xml:space="preserve">Cumulus
</t>
        </r>
      </text>
    </comment>
    <comment ref="S247" authorId="0">
      <text>
        <r>
          <rPr>
            <sz val="9"/>
            <rFont val="Tahoma"/>
            <family val="0"/>
          </rPr>
          <t xml:space="preserve">rising quickly
</t>
        </r>
      </text>
    </comment>
    <comment ref="J248" authorId="0">
      <text>
        <r>
          <rPr>
            <sz val="9"/>
            <rFont val="Tahoma"/>
            <family val="0"/>
          </rPr>
          <t xml:space="preserve">Nimbostratus
</t>
        </r>
      </text>
    </comment>
    <comment ref="S248" authorId="0">
      <text>
        <r>
          <rPr>
            <sz val="9"/>
            <rFont val="Tahoma"/>
            <family val="0"/>
          </rPr>
          <t xml:space="preserve">falling slowly.
</t>
        </r>
      </text>
    </comment>
    <comment ref="J249" authorId="0">
      <text>
        <r>
          <rPr>
            <sz val="9"/>
            <rFont val="Tahoma"/>
            <family val="0"/>
          </rPr>
          <t xml:space="preserve">Cumulus, Altocumulus, Cirrocumulus.
</t>
        </r>
      </text>
    </comment>
    <comment ref="S249" authorId="0">
      <text>
        <r>
          <rPr>
            <sz val="9"/>
            <rFont val="Tahoma"/>
            <family val="0"/>
          </rPr>
          <t xml:space="preserve">rising quickly
</t>
        </r>
      </text>
    </comment>
    <comment ref="J250" authorId="0">
      <text>
        <r>
          <rPr>
            <sz val="9"/>
            <rFont val="Tahoma"/>
            <family val="0"/>
          </rPr>
          <t xml:space="preserve">Stratocumulus, Altocumulus.
</t>
        </r>
      </text>
    </comment>
    <comment ref="S250" authorId="0">
      <text>
        <r>
          <rPr>
            <sz val="9"/>
            <rFont val="Tahoma"/>
            <family val="0"/>
          </rPr>
          <t xml:space="preserve">falling slowly
</t>
        </r>
      </text>
    </comment>
    <comment ref="J251" authorId="0">
      <text>
        <r>
          <rPr>
            <sz val="9"/>
            <rFont val="Tahoma"/>
            <family val="0"/>
          </rPr>
          <t xml:space="preserve">Stratocumulus
</t>
        </r>
      </text>
    </comment>
    <comment ref="S251" authorId="0">
      <text>
        <r>
          <rPr>
            <sz val="9"/>
            <rFont val="Tahoma"/>
            <family val="0"/>
          </rPr>
          <t xml:space="preserve">falling slowly
</t>
        </r>
      </text>
    </comment>
    <comment ref="J252" authorId="0">
      <text>
        <r>
          <rPr>
            <sz val="9"/>
            <rFont val="Tahoma"/>
            <family val="0"/>
          </rPr>
          <t xml:space="preserve">Cumulus
</t>
        </r>
      </text>
    </comment>
    <comment ref="S252" authorId="0">
      <text>
        <r>
          <rPr>
            <sz val="9"/>
            <rFont val="Tahoma"/>
            <family val="0"/>
          </rPr>
          <t xml:space="preserve">rising
</t>
        </r>
      </text>
    </comment>
    <comment ref="P252" authorId="0">
      <text>
        <r>
          <rPr>
            <sz val="9"/>
            <rFont val="Tahoma"/>
            <family val="0"/>
          </rPr>
          <t xml:space="preserve">Moderate thunderstorm in locality
</t>
        </r>
      </text>
    </comment>
    <comment ref="J253" authorId="0">
      <text>
        <r>
          <rPr>
            <sz val="9"/>
            <rFont val="Tahoma"/>
            <family val="0"/>
          </rPr>
          <t xml:space="preserve">Stratocumulus / Altocumulus
</t>
        </r>
      </text>
    </comment>
    <comment ref="S253" authorId="0">
      <text>
        <r>
          <rPr>
            <sz val="9"/>
            <rFont val="Tahoma"/>
            <family val="0"/>
          </rPr>
          <t xml:space="preserve">falling
</t>
        </r>
      </text>
    </comment>
    <comment ref="J254" authorId="0">
      <text>
        <r>
          <rPr>
            <sz val="9"/>
            <rFont val="Tahoma"/>
            <family val="0"/>
          </rPr>
          <t xml:space="preserve">Cumulus
</t>
        </r>
      </text>
    </comment>
    <comment ref="S254" authorId="0">
      <text>
        <r>
          <rPr>
            <sz val="9"/>
            <rFont val="Tahoma"/>
            <family val="0"/>
          </rPr>
          <t xml:space="preserve">rising
</t>
        </r>
      </text>
    </comment>
    <comment ref="J255" authorId="0">
      <text>
        <r>
          <rPr>
            <sz val="9"/>
            <rFont val="Tahoma"/>
            <family val="0"/>
          </rPr>
          <t xml:space="preserve">Cumulus, Cirrus, Cirrocumulus.
</t>
        </r>
      </text>
    </comment>
    <comment ref="S255" authorId="0">
      <text>
        <r>
          <rPr>
            <sz val="9"/>
            <rFont val="Tahoma"/>
            <family val="0"/>
          </rPr>
          <t xml:space="preserve">rising
</t>
        </r>
      </text>
    </comment>
    <comment ref="J256" authorId="0">
      <text>
        <r>
          <rPr>
            <sz val="9"/>
            <rFont val="Tahoma"/>
            <family val="0"/>
          </rPr>
          <t xml:space="preserve">Cirrostratus, Cirrocumulus, Cumulus.
</t>
        </r>
      </text>
    </comment>
    <comment ref="S256" authorId="0">
      <text>
        <r>
          <rPr>
            <sz val="9"/>
            <rFont val="Tahoma"/>
            <family val="0"/>
          </rPr>
          <t xml:space="preserve">rising
</t>
        </r>
      </text>
    </comment>
    <comment ref="J257" authorId="0">
      <text>
        <r>
          <rPr>
            <sz val="9"/>
            <rFont val="Tahoma"/>
            <family val="0"/>
          </rPr>
          <t xml:space="preserve">Stratocumulus
</t>
        </r>
      </text>
    </comment>
    <comment ref="S257" authorId="0">
      <text>
        <r>
          <rPr>
            <sz val="9"/>
            <rFont val="Tahoma"/>
            <family val="0"/>
          </rPr>
          <t xml:space="preserve">Steady
</t>
        </r>
      </text>
    </comment>
    <comment ref="S258" authorId="0">
      <text>
        <r>
          <rPr>
            <sz val="9"/>
            <rFont val="Tahoma"/>
            <family val="0"/>
          </rPr>
          <t xml:space="preserve">rising
</t>
        </r>
      </text>
    </comment>
    <comment ref="J258" authorId="0">
      <text>
        <r>
          <rPr>
            <sz val="9"/>
            <rFont val="Tahoma"/>
            <family val="0"/>
          </rPr>
          <t xml:space="preserve">Stratocumulus
</t>
        </r>
      </text>
    </comment>
    <comment ref="J259" authorId="0">
      <text>
        <r>
          <rPr>
            <sz val="9"/>
            <rFont val="Tahoma"/>
            <family val="0"/>
          </rPr>
          <t xml:space="preserve">Stratocumulus
</t>
        </r>
      </text>
    </comment>
    <comment ref="S259" authorId="0">
      <text>
        <r>
          <rPr>
            <sz val="9"/>
            <rFont val="Tahoma"/>
            <family val="0"/>
          </rPr>
          <t xml:space="preserve">steady
</t>
        </r>
      </text>
    </comment>
    <comment ref="J260" authorId="0">
      <text>
        <r>
          <rPr>
            <sz val="9"/>
            <rFont val="Tahoma"/>
            <family val="0"/>
          </rPr>
          <t xml:space="preserve">Cirrus, Cumulus.
</t>
        </r>
      </text>
    </comment>
    <comment ref="S260" authorId="0">
      <text>
        <r>
          <rPr>
            <sz val="9"/>
            <rFont val="Tahoma"/>
            <family val="0"/>
          </rPr>
          <t xml:space="preserve">rising quickly
</t>
        </r>
      </text>
    </comment>
    <comment ref="P260" authorId="0">
      <text>
        <r>
          <rPr>
            <sz val="9"/>
            <rFont val="Tahoma"/>
            <family val="0"/>
          </rPr>
          <t xml:space="preserve">trace
</t>
        </r>
      </text>
    </comment>
    <comment ref="S261" authorId="0">
      <text>
        <r>
          <rPr>
            <sz val="9"/>
            <rFont val="Tahoma"/>
            <family val="0"/>
          </rPr>
          <t xml:space="preserve">1037
</t>
        </r>
      </text>
    </comment>
    <comment ref="J262" authorId="0">
      <text>
        <r>
          <rPr>
            <sz val="9"/>
            <rFont val="Tahoma"/>
            <family val="0"/>
          </rPr>
          <t xml:space="preserve">Cirrus
</t>
        </r>
      </text>
    </comment>
    <comment ref="S262" authorId="0">
      <text>
        <r>
          <rPr>
            <sz val="9"/>
            <rFont val="Tahoma"/>
            <family val="0"/>
          </rPr>
          <t xml:space="preserve">Steady
</t>
        </r>
      </text>
    </comment>
    <comment ref="J263" authorId="0">
      <text>
        <r>
          <rPr>
            <sz val="9"/>
            <rFont val="Tahoma"/>
            <family val="0"/>
          </rPr>
          <t xml:space="preserve">Cirrus
</t>
        </r>
      </text>
    </comment>
    <comment ref="S263" authorId="0">
      <text>
        <r>
          <rPr>
            <sz val="9"/>
            <rFont val="Tahoma"/>
            <family val="0"/>
          </rPr>
          <t xml:space="preserve">falling slowly
</t>
        </r>
      </text>
    </comment>
    <comment ref="J264" authorId="0">
      <text>
        <r>
          <rPr>
            <sz val="9"/>
            <rFont val="Tahoma"/>
            <family val="0"/>
          </rPr>
          <t xml:space="preserve">Stratocumulus, Cirrus
</t>
        </r>
      </text>
    </comment>
    <comment ref="P263" authorId="0">
      <text>
        <r>
          <rPr>
            <sz val="9"/>
            <rFont val="Tahoma"/>
            <family val="0"/>
          </rPr>
          <t xml:space="preserve">trace
</t>
        </r>
      </text>
    </comment>
    <comment ref="S264" authorId="0">
      <text>
        <r>
          <rPr>
            <sz val="9"/>
            <rFont val="Tahoma"/>
            <family val="0"/>
          </rPr>
          <t xml:space="preserve">steady
</t>
        </r>
      </text>
    </comment>
    <comment ref="J265" authorId="0">
      <text>
        <r>
          <rPr>
            <sz val="9"/>
            <rFont val="Tahoma"/>
            <family val="0"/>
          </rPr>
          <t xml:space="preserve">Stratocumulus
</t>
        </r>
      </text>
    </comment>
    <comment ref="S265" authorId="0">
      <text>
        <r>
          <rPr>
            <sz val="9"/>
            <rFont val="Tahoma"/>
            <family val="0"/>
          </rPr>
          <t xml:space="preserve">falling slowly
</t>
        </r>
      </text>
    </comment>
    <comment ref="J266" authorId="0">
      <text>
        <r>
          <rPr>
            <sz val="9"/>
            <rFont val="Tahoma"/>
            <family val="0"/>
          </rPr>
          <t xml:space="preserve">Stratocumulus
</t>
        </r>
      </text>
    </comment>
    <comment ref="S266" authorId="0">
      <text>
        <r>
          <rPr>
            <sz val="9"/>
            <rFont val="Tahoma"/>
            <family val="0"/>
          </rPr>
          <t xml:space="preserve">falling
</t>
        </r>
      </text>
    </comment>
    <comment ref="J267" authorId="0">
      <text>
        <r>
          <rPr>
            <sz val="9"/>
            <rFont val="Tahoma"/>
            <family val="0"/>
          </rPr>
          <t xml:space="preserve">Stratocumulus
</t>
        </r>
      </text>
    </comment>
    <comment ref="S267" authorId="0">
      <text>
        <r>
          <rPr>
            <sz val="9"/>
            <rFont val="Tahoma"/>
            <family val="0"/>
          </rPr>
          <t xml:space="preserve">steady
</t>
        </r>
      </text>
    </comment>
    <comment ref="J268" authorId="0">
      <text>
        <r>
          <rPr>
            <sz val="9"/>
            <rFont val="Tahoma"/>
            <family val="0"/>
          </rPr>
          <t xml:space="preserve">Stratocumulus
</t>
        </r>
      </text>
    </comment>
    <comment ref="S268" authorId="0">
      <text>
        <r>
          <rPr>
            <sz val="9"/>
            <rFont val="Tahoma"/>
            <family val="0"/>
          </rPr>
          <t xml:space="preserve">steady
</t>
        </r>
      </text>
    </comment>
    <comment ref="J269" authorId="0">
      <text>
        <r>
          <rPr>
            <sz val="9"/>
            <rFont val="Tahoma"/>
            <family val="0"/>
          </rPr>
          <t xml:space="preserve">Stratocumulus
</t>
        </r>
      </text>
    </comment>
    <comment ref="S269" authorId="0">
      <text>
        <r>
          <rPr>
            <sz val="9"/>
            <rFont val="Tahoma"/>
            <family val="0"/>
          </rPr>
          <t xml:space="preserve">falling
</t>
        </r>
      </text>
    </comment>
    <comment ref="J270" authorId="0">
      <text>
        <r>
          <rPr>
            <sz val="9"/>
            <rFont val="Tahoma"/>
            <family val="0"/>
          </rPr>
          <t xml:space="preserve">Stratocumulus
</t>
        </r>
      </text>
    </comment>
    <comment ref="S270" authorId="0">
      <text>
        <r>
          <rPr>
            <sz val="9"/>
            <rFont val="Tahoma"/>
            <family val="0"/>
          </rPr>
          <t xml:space="preserve">falling slowly
</t>
        </r>
      </text>
    </comment>
    <comment ref="J271" authorId="0">
      <text>
        <r>
          <rPr>
            <sz val="9"/>
            <rFont val="Tahoma"/>
            <family val="0"/>
          </rPr>
          <t xml:space="preserve">Cirrostratus, Altocumulus
</t>
        </r>
      </text>
    </comment>
    <comment ref="S271" authorId="0">
      <text>
        <r>
          <rPr>
            <sz val="9"/>
            <rFont val="Tahoma"/>
            <family val="0"/>
          </rPr>
          <t xml:space="preserve">rising
</t>
        </r>
      </text>
    </comment>
    <comment ref="J272" authorId="0">
      <text>
        <r>
          <rPr>
            <sz val="9"/>
            <rFont val="Tahoma"/>
            <family val="0"/>
          </rPr>
          <t xml:space="preserve">Altostratus, Cirrostratus
</t>
        </r>
      </text>
    </comment>
    <comment ref="S272" authorId="0">
      <text>
        <r>
          <rPr>
            <sz val="9"/>
            <rFont val="Tahoma"/>
            <family val="0"/>
          </rPr>
          <t xml:space="preserve">steady
</t>
        </r>
      </text>
    </comment>
    <comment ref="J273" authorId="0">
      <text>
        <r>
          <rPr>
            <sz val="9"/>
            <rFont val="Tahoma"/>
            <family val="0"/>
          </rPr>
          <t xml:space="preserve">Stratocumulus
</t>
        </r>
      </text>
    </comment>
    <comment ref="S273" authorId="0">
      <text>
        <r>
          <rPr>
            <sz val="9"/>
            <rFont val="Tahoma"/>
            <family val="0"/>
          </rPr>
          <t xml:space="preserve">falling slowly
</t>
        </r>
      </text>
    </comment>
    <comment ref="S274" authorId="0">
      <text>
        <r>
          <rPr>
            <sz val="9"/>
            <rFont val="Tahoma"/>
            <family val="0"/>
          </rPr>
          <t xml:space="preserve">rising
</t>
        </r>
      </text>
    </comment>
    <comment ref="P274" authorId="0">
      <text>
        <r>
          <rPr>
            <sz val="9"/>
            <rFont val="Tahoma"/>
            <family val="0"/>
          </rPr>
          <t xml:space="preserve">trace: Drought.
</t>
        </r>
      </text>
    </comment>
    <comment ref="S275" authorId="0">
      <text>
        <r>
          <rPr>
            <sz val="9"/>
            <rFont val="Tahoma"/>
            <family val="0"/>
          </rPr>
          <t xml:space="preserve">rising slowly
</t>
        </r>
      </text>
    </comment>
    <comment ref="J275" authorId="0">
      <text>
        <r>
          <rPr>
            <sz val="9"/>
            <rFont val="Tahoma"/>
            <family val="0"/>
          </rPr>
          <t xml:space="preserve">Cirrus
</t>
        </r>
      </text>
    </comment>
    <comment ref="J274" authorId="0">
      <text>
        <r>
          <rPr>
            <sz val="9"/>
            <rFont val="Tahoma"/>
            <family val="0"/>
          </rPr>
          <t xml:space="preserve">Altostratus, Stratocumulus
</t>
        </r>
      </text>
    </comment>
    <comment ref="J276" authorId="0">
      <text>
        <r>
          <rPr>
            <sz val="9"/>
            <rFont val="Tahoma"/>
            <family val="0"/>
          </rPr>
          <t xml:space="preserve">Cirrostratus, Altostratus, Altocumulus.
</t>
        </r>
      </text>
    </comment>
    <comment ref="S276" authorId="0">
      <text>
        <r>
          <rPr>
            <sz val="9"/>
            <rFont val="Tahoma"/>
            <family val="0"/>
          </rPr>
          <t xml:space="preserve">steady
</t>
        </r>
      </text>
    </comment>
    <comment ref="J277" authorId="0">
      <text>
        <r>
          <rPr>
            <sz val="9"/>
            <rFont val="Tahoma"/>
            <family val="0"/>
          </rPr>
          <t xml:space="preserve">Stratocumulus
</t>
        </r>
      </text>
    </comment>
    <comment ref="S277" authorId="0">
      <text>
        <r>
          <rPr>
            <sz val="9"/>
            <rFont val="Tahoma"/>
            <family val="0"/>
          </rPr>
          <t xml:space="preserve">steady
</t>
        </r>
      </text>
    </comment>
    <comment ref="J278" authorId="0">
      <text>
        <r>
          <rPr>
            <sz val="9"/>
            <rFont val="Tahoma"/>
            <family val="0"/>
          </rPr>
          <t xml:space="preserve">Stratus
</t>
        </r>
      </text>
    </comment>
    <comment ref="P277" authorId="0">
      <text>
        <r>
          <rPr>
            <sz val="9"/>
            <rFont val="Tahoma"/>
            <family val="0"/>
          </rPr>
          <t xml:space="preserve">trace
</t>
        </r>
      </text>
    </comment>
    <comment ref="S278" authorId="0">
      <text>
        <r>
          <rPr>
            <sz val="9"/>
            <rFont val="Tahoma"/>
            <family val="0"/>
          </rPr>
          <t xml:space="preserve">steady
</t>
        </r>
      </text>
    </comment>
    <comment ref="J279" authorId="0">
      <text>
        <r>
          <rPr>
            <sz val="9"/>
            <rFont val="Tahoma"/>
            <family val="0"/>
          </rPr>
          <t xml:space="preserve">Stratocumulus
</t>
        </r>
      </text>
    </comment>
    <comment ref="S279" authorId="0">
      <text>
        <r>
          <rPr>
            <sz val="9"/>
            <rFont val="Tahoma"/>
            <family val="0"/>
          </rPr>
          <t xml:space="preserve">falling slowly
</t>
        </r>
      </text>
    </comment>
    <comment ref="J280" authorId="0">
      <text>
        <r>
          <rPr>
            <sz val="9"/>
            <rFont val="Tahoma"/>
            <family val="0"/>
          </rPr>
          <t xml:space="preserve">Stratocumulus
</t>
        </r>
      </text>
    </comment>
    <comment ref="S280" authorId="0">
      <text>
        <r>
          <rPr>
            <sz val="9"/>
            <rFont val="Tahoma"/>
            <family val="0"/>
          </rPr>
          <t xml:space="preserve">falling slowly
</t>
        </r>
      </text>
    </comment>
    <comment ref="S281" authorId="0">
      <text>
        <r>
          <rPr>
            <sz val="9"/>
            <rFont val="Tahoma"/>
            <family val="0"/>
          </rPr>
          <t xml:space="preserve">falling slowly
</t>
        </r>
      </text>
    </comment>
    <comment ref="J281" authorId="0">
      <text>
        <r>
          <rPr>
            <sz val="9"/>
            <rFont val="Tahoma"/>
            <family val="0"/>
          </rPr>
          <t xml:space="preserve">Stratocumulus
</t>
        </r>
      </text>
    </comment>
    <comment ref="J282" authorId="0">
      <text>
        <r>
          <rPr>
            <sz val="9"/>
            <rFont val="Tahoma"/>
            <family val="0"/>
          </rPr>
          <t xml:space="preserve">Stratocumulus
</t>
        </r>
      </text>
    </comment>
    <comment ref="S282" authorId="0">
      <text>
        <r>
          <rPr>
            <sz val="9"/>
            <rFont val="Tahoma"/>
            <family val="0"/>
          </rPr>
          <t xml:space="preserve">rising slowly
</t>
        </r>
      </text>
    </comment>
    <comment ref="J283" authorId="0">
      <text>
        <r>
          <rPr>
            <sz val="9"/>
            <rFont val="Tahoma"/>
            <family val="0"/>
          </rPr>
          <t xml:space="preserve">Altostratus, Altocumulus, Cirrus.
</t>
        </r>
      </text>
    </comment>
    <comment ref="S283" authorId="0">
      <text>
        <r>
          <rPr>
            <sz val="9"/>
            <rFont val="Tahoma"/>
            <family val="0"/>
          </rPr>
          <t xml:space="preserve">falling
</t>
        </r>
      </text>
    </comment>
    <comment ref="J284" authorId="0">
      <text>
        <r>
          <rPr>
            <sz val="9"/>
            <rFont val="Tahoma"/>
            <family val="0"/>
          </rPr>
          <t xml:space="preserve">Stratocumulus, Cirrocumulus, Cirrus
</t>
        </r>
      </text>
    </comment>
    <comment ref="S284" authorId="0">
      <text>
        <r>
          <rPr>
            <sz val="9"/>
            <rFont val="Tahoma"/>
            <family val="0"/>
          </rPr>
          <t xml:space="preserve">falling rapidly
</t>
        </r>
      </text>
    </comment>
    <comment ref="J285" authorId="0">
      <text>
        <r>
          <rPr>
            <sz val="9"/>
            <rFont val="Tahoma"/>
            <family val="0"/>
          </rPr>
          <t xml:space="preserve">Cirrus, Cumulus.
</t>
        </r>
      </text>
    </comment>
    <comment ref="S285" authorId="0">
      <text>
        <r>
          <rPr>
            <sz val="9"/>
            <rFont val="Tahoma"/>
            <family val="0"/>
          </rPr>
          <t xml:space="preserve">rising
</t>
        </r>
      </text>
    </comment>
    <comment ref="J286" authorId="0">
      <text>
        <r>
          <rPr>
            <sz val="9"/>
            <rFont val="Tahoma"/>
            <family val="0"/>
          </rPr>
          <t xml:space="preserve">Stratocumulus
</t>
        </r>
      </text>
    </comment>
    <comment ref="S286" authorId="0">
      <text>
        <r>
          <rPr>
            <b/>
            <sz val="9"/>
            <rFont val="Tahoma"/>
            <family val="0"/>
          </rPr>
          <t>falling</t>
        </r>
        <r>
          <rPr>
            <sz val="9"/>
            <rFont val="Tahoma"/>
            <family val="0"/>
          </rPr>
          <t xml:space="preserve">
</t>
        </r>
      </text>
    </comment>
    <comment ref="J287" authorId="0">
      <text>
        <r>
          <rPr>
            <sz val="9"/>
            <rFont val="Tahoma"/>
            <family val="0"/>
          </rPr>
          <t xml:space="preserve">Stratus. (light rain)
</t>
        </r>
      </text>
    </comment>
    <comment ref="S287" authorId="0">
      <text>
        <r>
          <rPr>
            <sz val="9"/>
            <rFont val="Tahoma"/>
            <family val="0"/>
          </rPr>
          <t xml:space="preserve">falling
</t>
        </r>
      </text>
    </comment>
    <comment ref="J288" authorId="0">
      <text>
        <r>
          <rPr>
            <sz val="9"/>
            <rFont val="Tahoma"/>
            <family val="0"/>
          </rPr>
          <t xml:space="preserve">Cirrus, Cirrocumulus
</t>
        </r>
      </text>
    </comment>
    <comment ref="S288" authorId="0">
      <text>
        <r>
          <rPr>
            <sz val="9"/>
            <rFont val="Tahoma"/>
            <family val="0"/>
          </rPr>
          <t xml:space="preserve">rising quickly
</t>
        </r>
      </text>
    </comment>
    <comment ref="J289" authorId="0">
      <text>
        <r>
          <rPr>
            <sz val="9"/>
            <rFont val="Tahoma"/>
            <family val="0"/>
          </rPr>
          <t xml:space="preserve">Stratocumulus
</t>
        </r>
      </text>
    </comment>
    <comment ref="P288" authorId="0">
      <text>
        <r>
          <rPr>
            <sz val="9"/>
            <rFont val="Tahoma"/>
            <family val="0"/>
          </rPr>
          <t xml:space="preserve">trace
</t>
        </r>
      </text>
    </comment>
    <comment ref="S289" authorId="0">
      <text>
        <r>
          <rPr>
            <sz val="9"/>
            <rFont val="Tahoma"/>
            <family val="0"/>
          </rPr>
          <t xml:space="preserve">rising
</t>
        </r>
      </text>
    </comment>
    <comment ref="J290" authorId="0">
      <text>
        <r>
          <rPr>
            <sz val="9"/>
            <rFont val="Tahoma"/>
            <family val="0"/>
          </rPr>
          <t xml:space="preserve">Altostratus
</t>
        </r>
      </text>
    </comment>
    <comment ref="S290" authorId="0">
      <text>
        <r>
          <rPr>
            <sz val="9"/>
            <rFont val="Tahoma"/>
            <family val="0"/>
          </rPr>
          <t xml:space="preserve">falling
</t>
        </r>
      </text>
    </comment>
    <comment ref="J291" authorId="0">
      <text>
        <r>
          <rPr>
            <sz val="9"/>
            <rFont val="Tahoma"/>
            <family val="0"/>
          </rPr>
          <t xml:space="preserve">Fog ealy, not at observation. Stratocumulus, Cirrus.
</t>
        </r>
      </text>
    </comment>
    <comment ref="S291" authorId="0">
      <text>
        <r>
          <rPr>
            <sz val="9"/>
            <rFont val="Tahoma"/>
            <family val="0"/>
          </rPr>
          <t xml:space="preserve">rising
</t>
        </r>
      </text>
    </comment>
    <comment ref="S292" authorId="0">
      <text>
        <r>
          <rPr>
            <sz val="9"/>
            <rFont val="Tahoma"/>
            <family val="0"/>
          </rPr>
          <t xml:space="preserve">falling
</t>
        </r>
      </text>
    </comment>
    <comment ref="J292" authorId="0">
      <text>
        <r>
          <rPr>
            <sz val="9"/>
            <rFont val="Tahoma"/>
            <family val="0"/>
          </rPr>
          <t xml:space="preserve">Altostratus, Stratocumulus.
</t>
        </r>
      </text>
    </comment>
    <comment ref="S293" authorId="0">
      <text>
        <r>
          <rPr>
            <sz val="9"/>
            <rFont val="Tahoma"/>
            <family val="0"/>
          </rPr>
          <t xml:space="preserve">rising quickly
</t>
        </r>
      </text>
    </comment>
    <comment ref="J294" authorId="0">
      <text>
        <r>
          <rPr>
            <sz val="9"/>
            <rFont val="Tahoma"/>
            <family val="0"/>
          </rPr>
          <t xml:space="preserve">Cirrus. Thick fog at dawn, 100yds. Not at observation.
</t>
        </r>
      </text>
    </comment>
    <comment ref="P293" authorId="0">
      <text>
        <r>
          <rPr>
            <sz val="9"/>
            <rFont val="Tahoma"/>
            <family val="0"/>
          </rPr>
          <t xml:space="preserve">trace
</t>
        </r>
      </text>
    </comment>
    <comment ref="S294" authorId="0">
      <text>
        <r>
          <rPr>
            <sz val="9"/>
            <rFont val="Tahoma"/>
            <family val="0"/>
          </rPr>
          <t xml:space="preserve">steady
</t>
        </r>
      </text>
    </comment>
    <comment ref="J295" authorId="0">
      <text>
        <r>
          <rPr>
            <sz val="9"/>
            <rFont val="Tahoma"/>
            <family val="0"/>
          </rPr>
          <t xml:space="preserve">Cirrocumulus, Cirrus
</t>
        </r>
      </text>
    </comment>
    <comment ref="S295" authorId="0">
      <text>
        <r>
          <rPr>
            <sz val="9"/>
            <rFont val="Tahoma"/>
            <family val="0"/>
          </rPr>
          <t xml:space="preserve">steady
</t>
        </r>
      </text>
    </comment>
    <comment ref="J296" authorId="0">
      <text>
        <r>
          <rPr>
            <sz val="9"/>
            <rFont val="Tahoma"/>
            <family val="0"/>
          </rPr>
          <t xml:space="preserve">Stratus, drizzle, fog.
</t>
        </r>
      </text>
    </comment>
    <comment ref="S296" authorId="0">
      <text>
        <r>
          <rPr>
            <sz val="9"/>
            <rFont val="Tahoma"/>
            <family val="0"/>
          </rPr>
          <t xml:space="preserve">steady
</t>
        </r>
      </text>
    </comment>
    <comment ref="J297" authorId="0">
      <text>
        <r>
          <rPr>
            <sz val="9"/>
            <rFont val="Tahoma"/>
            <family val="0"/>
          </rPr>
          <t xml:space="preserve">Stratocumulus, Cumulus.
</t>
        </r>
      </text>
    </comment>
    <comment ref="S297" authorId="0">
      <text>
        <r>
          <rPr>
            <sz val="9"/>
            <rFont val="Tahoma"/>
            <family val="0"/>
          </rPr>
          <t xml:space="preserve">rising
</t>
        </r>
      </text>
    </comment>
    <comment ref="J298" authorId="0">
      <text>
        <r>
          <rPr>
            <sz val="9"/>
            <rFont val="Tahoma"/>
            <family val="0"/>
          </rPr>
          <t xml:space="preserve">Stratocumulus
</t>
        </r>
      </text>
    </comment>
    <comment ref="S298" authorId="0">
      <text>
        <r>
          <rPr>
            <sz val="9"/>
            <rFont val="Tahoma"/>
            <family val="0"/>
          </rPr>
          <t xml:space="preserve">falling slowly
</t>
        </r>
      </text>
    </comment>
    <comment ref="J299" authorId="0">
      <text>
        <r>
          <rPr>
            <sz val="9"/>
            <rFont val="Tahoma"/>
            <family val="0"/>
          </rPr>
          <t xml:space="preserve">Cirrus, Cirrocumulus
</t>
        </r>
      </text>
    </comment>
    <comment ref="S299" authorId="0">
      <text>
        <r>
          <rPr>
            <sz val="9"/>
            <rFont val="Tahoma"/>
            <family val="0"/>
          </rPr>
          <t xml:space="preserve">falling
</t>
        </r>
      </text>
    </comment>
    <comment ref="J300" authorId="0">
      <text>
        <r>
          <rPr>
            <sz val="9"/>
            <rFont val="Tahoma"/>
            <family val="0"/>
          </rPr>
          <t xml:space="preserve">Stratocumuls
</t>
        </r>
      </text>
    </comment>
    <comment ref="S300" authorId="0">
      <text>
        <r>
          <rPr>
            <sz val="9"/>
            <rFont val="Tahoma"/>
            <family val="0"/>
          </rPr>
          <t xml:space="preserve">Falling
</t>
        </r>
      </text>
    </comment>
    <comment ref="J301" authorId="0">
      <text>
        <r>
          <rPr>
            <sz val="9"/>
            <rFont val="Tahoma"/>
            <family val="0"/>
          </rPr>
          <t xml:space="preserve">Altostratus, Ciroocumulus, Cirrus.
</t>
        </r>
      </text>
    </comment>
    <comment ref="S301" authorId="0">
      <text>
        <r>
          <rPr>
            <sz val="9"/>
            <rFont val="Tahoma"/>
            <family val="0"/>
          </rPr>
          <t xml:space="preserve">falling
</t>
        </r>
      </text>
    </comment>
    <comment ref="J302" authorId="0">
      <text>
        <r>
          <rPr>
            <sz val="9"/>
            <rFont val="Tahoma"/>
            <family val="0"/>
          </rPr>
          <t xml:space="preserve">Stratus
</t>
        </r>
      </text>
    </comment>
    <comment ref="S302" authorId="0">
      <text>
        <r>
          <rPr>
            <sz val="9"/>
            <rFont val="Tahoma"/>
            <family val="0"/>
          </rPr>
          <t xml:space="preserve">rising slowly
</t>
        </r>
      </text>
    </comment>
    <comment ref="J303" authorId="0">
      <text>
        <r>
          <rPr>
            <sz val="9"/>
            <rFont val="Tahoma"/>
            <family val="0"/>
          </rPr>
          <t xml:space="preserve">Stratocumulus
</t>
        </r>
      </text>
    </comment>
    <comment ref="P302" authorId="0">
      <text>
        <r>
          <rPr>
            <sz val="9"/>
            <rFont val="Tahoma"/>
            <family val="0"/>
          </rPr>
          <t xml:space="preserve">trace
</t>
        </r>
      </text>
    </comment>
    <comment ref="S303" authorId="0">
      <text>
        <r>
          <rPr>
            <sz val="9"/>
            <rFont val="Tahoma"/>
            <family val="0"/>
          </rPr>
          <t xml:space="preserve">steady
</t>
        </r>
      </text>
    </comment>
    <comment ref="J304" authorId="0">
      <text>
        <r>
          <rPr>
            <sz val="9"/>
            <rFont val="Tahoma"/>
            <family val="0"/>
          </rPr>
          <t xml:space="preserve">Stratocumulus
</t>
        </r>
      </text>
    </comment>
    <comment ref="S304" authorId="0">
      <text>
        <r>
          <rPr>
            <sz val="9"/>
            <rFont val="Tahoma"/>
            <family val="0"/>
          </rPr>
          <t xml:space="preserve">rising
</t>
        </r>
      </text>
    </comment>
    <comment ref="J305" authorId="0">
      <text>
        <r>
          <rPr>
            <sz val="9"/>
            <rFont val="Tahoma"/>
            <family val="0"/>
          </rPr>
          <t xml:space="preserve">Stratus
</t>
        </r>
      </text>
    </comment>
    <comment ref="S305" authorId="0">
      <text>
        <r>
          <rPr>
            <sz val="9"/>
            <rFont val="Tahoma"/>
            <family val="0"/>
          </rPr>
          <t xml:space="preserve">falling
</t>
        </r>
      </text>
    </comment>
    <comment ref="J306" authorId="0">
      <text>
        <r>
          <rPr>
            <sz val="9"/>
            <rFont val="Tahoma"/>
            <family val="0"/>
          </rPr>
          <t xml:space="preserve">Stratocumulus (slight drizzle)
</t>
        </r>
      </text>
    </comment>
    <comment ref="S306" authorId="0">
      <text>
        <r>
          <rPr>
            <sz val="9"/>
            <rFont val="Tahoma"/>
            <family val="0"/>
          </rPr>
          <t xml:space="preserve">rising
</t>
        </r>
      </text>
    </comment>
    <comment ref="J307" authorId="0">
      <text>
        <r>
          <rPr>
            <sz val="9"/>
            <rFont val="Tahoma"/>
            <family val="0"/>
          </rPr>
          <t xml:space="preserve">Stratocumulus
</t>
        </r>
      </text>
    </comment>
    <comment ref="S307" authorId="0">
      <text>
        <r>
          <rPr>
            <sz val="9"/>
            <rFont val="Tahoma"/>
            <family val="0"/>
          </rPr>
          <t xml:space="preserve">rising
</t>
        </r>
      </text>
    </comment>
    <comment ref="J308" authorId="0">
      <text>
        <r>
          <rPr>
            <sz val="9"/>
            <rFont val="Tahoma"/>
            <family val="0"/>
          </rPr>
          <t xml:space="preserve">Stratocumulus
</t>
        </r>
      </text>
    </comment>
    <comment ref="S308" authorId="0">
      <text>
        <r>
          <rPr>
            <sz val="9"/>
            <rFont val="Tahoma"/>
            <family val="0"/>
          </rPr>
          <t xml:space="preserve">falling
</t>
        </r>
      </text>
    </comment>
    <comment ref="J309" authorId="0">
      <text>
        <r>
          <rPr>
            <sz val="9"/>
            <rFont val="Tahoma"/>
            <family val="0"/>
          </rPr>
          <t xml:space="preserve">Stratus fractus
</t>
        </r>
      </text>
    </comment>
    <comment ref="P308" authorId="0">
      <text>
        <r>
          <rPr>
            <sz val="9"/>
            <rFont val="Tahoma"/>
            <family val="0"/>
          </rPr>
          <t xml:space="preserve">trace
</t>
        </r>
      </text>
    </comment>
    <comment ref="S309" authorId="0">
      <text>
        <r>
          <rPr>
            <sz val="9"/>
            <rFont val="Tahoma"/>
            <family val="0"/>
          </rPr>
          <t xml:space="preserve">steady
</t>
        </r>
      </text>
    </comment>
    <comment ref="J310" authorId="0">
      <text>
        <r>
          <rPr>
            <sz val="9"/>
            <rFont val="Tahoma"/>
            <family val="0"/>
          </rPr>
          <t xml:space="preserve">Stratocumulus
</t>
        </r>
      </text>
    </comment>
    <comment ref="P309" authorId="0">
      <text>
        <r>
          <rPr>
            <sz val="9"/>
            <rFont val="Tahoma"/>
            <family val="0"/>
          </rPr>
          <t xml:space="preserve">trace
</t>
        </r>
      </text>
    </comment>
    <comment ref="S310" authorId="0">
      <text>
        <r>
          <rPr>
            <sz val="9"/>
            <rFont val="Tahoma"/>
            <family val="0"/>
          </rPr>
          <t xml:space="preserve">steady
</t>
        </r>
      </text>
    </comment>
    <comment ref="J311" authorId="0">
      <text>
        <r>
          <rPr>
            <sz val="9"/>
            <rFont val="Tahoma"/>
            <family val="0"/>
          </rPr>
          <t xml:space="preserve">Cirrostratus, Stratus fractus
</t>
        </r>
      </text>
    </comment>
    <comment ref="S311" authorId="0">
      <text>
        <r>
          <rPr>
            <sz val="9"/>
            <rFont val="Tahoma"/>
            <family val="0"/>
          </rPr>
          <t xml:space="preserve">steady
</t>
        </r>
      </text>
    </comment>
    <comment ref="J312" authorId="0">
      <text>
        <r>
          <rPr>
            <sz val="9"/>
            <rFont val="Tahoma"/>
            <family val="0"/>
          </rPr>
          <t xml:space="preserve">Stratocumulus
</t>
        </r>
      </text>
    </comment>
    <comment ref="S312" authorId="0">
      <text>
        <r>
          <rPr>
            <sz val="9"/>
            <rFont val="Tahoma"/>
            <family val="0"/>
          </rPr>
          <t xml:space="preserve">steady
</t>
        </r>
      </text>
    </comment>
    <comment ref="J313" authorId="0">
      <text>
        <r>
          <rPr>
            <sz val="9"/>
            <rFont val="Tahoma"/>
            <family val="0"/>
          </rPr>
          <t xml:space="preserve">Nimbostratus (heavy rain)
</t>
        </r>
      </text>
    </comment>
    <comment ref="S313" authorId="0">
      <text>
        <r>
          <rPr>
            <sz val="9"/>
            <rFont val="Tahoma"/>
            <family val="0"/>
          </rPr>
          <t xml:space="preserve">falling rapidly
</t>
        </r>
      </text>
    </comment>
    <comment ref="J314" authorId="0">
      <text>
        <r>
          <rPr>
            <sz val="9"/>
            <rFont val="Tahoma"/>
            <family val="0"/>
          </rPr>
          <t xml:space="preserve">cirrus, Altocumulus
</t>
        </r>
      </text>
    </comment>
    <comment ref="S314" authorId="0">
      <text>
        <r>
          <rPr>
            <sz val="9"/>
            <rFont val="Tahoma"/>
            <family val="0"/>
          </rPr>
          <t xml:space="preserve">rising
</t>
        </r>
      </text>
    </comment>
    <comment ref="J315" authorId="0">
      <text>
        <r>
          <rPr>
            <sz val="9"/>
            <rFont val="Tahoma"/>
            <family val="0"/>
          </rPr>
          <t xml:space="preserve">Nimbostratus, Cumulus
</t>
        </r>
      </text>
    </comment>
    <comment ref="J316" authorId="0">
      <text>
        <r>
          <rPr>
            <sz val="9"/>
            <rFont val="Tahoma"/>
            <family val="0"/>
          </rPr>
          <t xml:space="preserve">Cirrus, Cirrocumulus
</t>
        </r>
      </text>
    </comment>
    <comment ref="S315" authorId="0">
      <text>
        <r>
          <rPr>
            <sz val="9"/>
            <rFont val="Tahoma"/>
            <family val="0"/>
          </rPr>
          <t xml:space="preserve">falling
</t>
        </r>
      </text>
    </comment>
    <comment ref="S316" authorId="0">
      <text>
        <r>
          <rPr>
            <sz val="9"/>
            <rFont val="Tahoma"/>
            <family val="0"/>
          </rPr>
          <t xml:space="preserve">rising slowly
</t>
        </r>
      </text>
    </comment>
    <comment ref="J317" authorId="0">
      <text>
        <r>
          <rPr>
            <sz val="9"/>
            <rFont val="Tahoma"/>
            <family val="0"/>
          </rPr>
          <t xml:space="preserve">Cumulus, Cirrocumulus, Cirrus, Altocumulus.
</t>
        </r>
      </text>
    </comment>
    <comment ref="S317" authorId="0">
      <text>
        <r>
          <rPr>
            <sz val="9"/>
            <rFont val="Tahoma"/>
            <family val="0"/>
          </rPr>
          <t xml:space="preserve">rising
</t>
        </r>
      </text>
    </comment>
    <comment ref="J318" authorId="0">
      <text>
        <r>
          <rPr>
            <sz val="9"/>
            <rFont val="Tahoma"/>
            <family val="0"/>
          </rPr>
          <t xml:space="preserve">Fog early, thining to shallow mist by observation. Altostratus, Stratocumulus.
</t>
        </r>
      </text>
    </comment>
    <comment ref="S318" authorId="0">
      <text>
        <r>
          <rPr>
            <sz val="9"/>
            <rFont val="Tahoma"/>
            <family val="0"/>
          </rPr>
          <t xml:space="preserve">steady
</t>
        </r>
      </text>
    </comment>
    <comment ref="J319" authorId="0">
      <text>
        <r>
          <rPr>
            <sz val="9"/>
            <rFont val="Tahoma"/>
            <family val="0"/>
          </rPr>
          <t xml:space="preserve">Cirrocumulus, Altocumulus, Cirrus.
</t>
        </r>
      </text>
    </comment>
    <comment ref="S319" authorId="0">
      <text>
        <r>
          <rPr>
            <sz val="9"/>
            <rFont val="Tahoma"/>
            <family val="0"/>
          </rPr>
          <t xml:space="preserve">rising slowly
</t>
        </r>
      </text>
    </comment>
    <comment ref="J320" authorId="0">
      <text>
        <r>
          <rPr>
            <sz val="9"/>
            <rFont val="Tahoma"/>
            <family val="0"/>
          </rPr>
          <t xml:space="preserve">Stratocumulus, Altocumulus.
</t>
        </r>
      </text>
    </comment>
    <comment ref="S320" authorId="0">
      <text>
        <r>
          <rPr>
            <sz val="9"/>
            <rFont val="Tahoma"/>
            <family val="0"/>
          </rPr>
          <t xml:space="preserve">rising
</t>
        </r>
      </text>
    </comment>
    <comment ref="J321" authorId="0">
      <text>
        <r>
          <rPr>
            <sz val="9"/>
            <rFont val="Tahoma"/>
            <family val="0"/>
          </rPr>
          <t xml:space="preserve">Thick fog
</t>
        </r>
      </text>
    </comment>
    <comment ref="P320" authorId="0">
      <text>
        <r>
          <rPr>
            <sz val="9"/>
            <rFont val="Tahoma"/>
            <family val="0"/>
          </rPr>
          <t xml:space="preserve">trace
</t>
        </r>
      </text>
    </comment>
    <comment ref="S321" authorId="0">
      <text>
        <r>
          <rPr>
            <sz val="9"/>
            <rFont val="Tahoma"/>
            <family val="0"/>
          </rPr>
          <t xml:space="preserve">rising
</t>
        </r>
      </text>
    </comment>
    <comment ref="J322" authorId="0">
      <text>
        <r>
          <rPr>
            <sz val="9"/>
            <rFont val="Tahoma"/>
            <family val="0"/>
          </rPr>
          <t xml:space="preserve">Stratocumulus. (light rain)
</t>
        </r>
      </text>
    </comment>
    <comment ref="S322" authorId="0">
      <text>
        <r>
          <rPr>
            <sz val="9"/>
            <rFont val="Tahoma"/>
            <family val="0"/>
          </rPr>
          <t xml:space="preserve">falling
</t>
        </r>
      </text>
    </comment>
    <comment ref="J323" authorId="0">
      <text>
        <r>
          <rPr>
            <sz val="9"/>
            <rFont val="Tahoma"/>
            <family val="0"/>
          </rPr>
          <t xml:space="preserve">Staratus /  fog, vis 600yds.
</t>
        </r>
      </text>
    </comment>
    <comment ref="S323" authorId="0">
      <text>
        <r>
          <rPr>
            <sz val="9"/>
            <rFont val="Tahoma"/>
            <family val="0"/>
          </rPr>
          <t xml:space="preserve">steady
</t>
        </r>
      </text>
    </comment>
    <comment ref="J324" authorId="0">
      <text>
        <r>
          <rPr>
            <sz val="9"/>
            <rFont val="Tahoma"/>
            <family val="0"/>
          </rPr>
          <t xml:space="preserve">cirrus
</t>
        </r>
      </text>
    </comment>
    <comment ref="S324" authorId="0">
      <text>
        <r>
          <rPr>
            <sz val="9"/>
            <rFont val="Tahoma"/>
            <family val="0"/>
          </rPr>
          <t xml:space="preserve">rising
</t>
        </r>
      </text>
    </comment>
    <comment ref="J325" authorId="0">
      <text>
        <r>
          <rPr>
            <sz val="9"/>
            <rFont val="Tahoma"/>
            <family val="0"/>
          </rPr>
          <t xml:space="preserve">Altostratus, Altocumulus, Cirrus.
</t>
        </r>
      </text>
    </comment>
    <comment ref="S325" authorId="0">
      <text>
        <r>
          <rPr>
            <sz val="9"/>
            <rFont val="Tahoma"/>
            <family val="0"/>
          </rPr>
          <t xml:space="preserve">steady
</t>
        </r>
      </text>
    </comment>
    <comment ref="J326" authorId="0">
      <text>
        <r>
          <rPr>
            <sz val="9"/>
            <rFont val="Tahoma"/>
            <family val="0"/>
          </rPr>
          <t xml:space="preserve">Stratus fractus, Altocumulus.
</t>
        </r>
      </text>
    </comment>
    <comment ref="S326" authorId="0">
      <text>
        <r>
          <rPr>
            <sz val="9"/>
            <rFont val="Tahoma"/>
            <family val="0"/>
          </rPr>
          <t xml:space="preserve">falling slowly
</t>
        </r>
      </text>
    </comment>
    <comment ref="J327" authorId="0">
      <text>
        <r>
          <rPr>
            <sz val="9"/>
            <rFont val="Tahoma"/>
            <family val="0"/>
          </rPr>
          <t xml:space="preserve">Altostratus, Cumulus
</t>
        </r>
      </text>
    </comment>
    <comment ref="S327" authorId="0">
      <text>
        <r>
          <rPr>
            <sz val="9"/>
            <rFont val="Tahoma"/>
            <family val="0"/>
          </rPr>
          <t xml:space="preserve">steady
</t>
        </r>
      </text>
    </comment>
    <comment ref="J328" authorId="0">
      <text>
        <r>
          <rPr>
            <sz val="9"/>
            <rFont val="Tahoma"/>
            <family val="0"/>
          </rPr>
          <t xml:space="preserve">Stratus, Nimbus.
</t>
        </r>
      </text>
    </comment>
    <comment ref="S328" authorId="0">
      <text>
        <r>
          <rPr>
            <b/>
            <sz val="9"/>
            <rFont val="Tahoma"/>
            <family val="0"/>
          </rPr>
          <t>rising slowly</t>
        </r>
        <r>
          <rPr>
            <sz val="9"/>
            <rFont val="Tahoma"/>
            <family val="0"/>
          </rPr>
          <t xml:space="preserve">
</t>
        </r>
      </text>
    </comment>
    <comment ref="J329" authorId="0">
      <text>
        <r>
          <rPr>
            <sz val="9"/>
            <rFont val="Tahoma"/>
            <family val="0"/>
          </rPr>
          <t xml:space="preserve">Stratocumulus, Altocumulus.
</t>
        </r>
      </text>
    </comment>
    <comment ref="S329" authorId="0">
      <text>
        <r>
          <rPr>
            <sz val="9"/>
            <rFont val="Tahoma"/>
            <family val="0"/>
          </rPr>
          <t xml:space="preserve">rising
</t>
        </r>
      </text>
    </comment>
    <comment ref="J330" authorId="0">
      <text>
        <r>
          <rPr>
            <sz val="9"/>
            <rFont val="Tahoma"/>
            <family val="0"/>
          </rPr>
          <t xml:space="preserve">Stratocumulus (drizzle)
</t>
        </r>
      </text>
    </comment>
    <comment ref="S330" authorId="0">
      <text>
        <r>
          <rPr>
            <sz val="9"/>
            <rFont val="Tahoma"/>
            <family val="0"/>
          </rPr>
          <t xml:space="preserve">falling
</t>
        </r>
      </text>
    </comment>
    <comment ref="J331" authorId="0">
      <text>
        <r>
          <rPr>
            <sz val="9"/>
            <rFont val="Tahoma"/>
            <family val="0"/>
          </rPr>
          <t xml:space="preserve">Stratocumulus, Cirrostratus
</t>
        </r>
      </text>
    </comment>
    <comment ref="S331" authorId="0">
      <text>
        <r>
          <rPr>
            <sz val="9"/>
            <rFont val="Tahoma"/>
            <family val="0"/>
          </rPr>
          <t xml:space="preserve">falling slowly
</t>
        </r>
      </text>
    </comment>
    <comment ref="J332" authorId="0">
      <text>
        <r>
          <rPr>
            <sz val="9"/>
            <rFont val="Tahoma"/>
            <family val="0"/>
          </rPr>
          <t xml:space="preserve">Altostratus
</t>
        </r>
      </text>
    </comment>
    <comment ref="S332" authorId="0">
      <text>
        <r>
          <rPr>
            <sz val="9"/>
            <rFont val="Tahoma"/>
            <family val="0"/>
          </rPr>
          <t xml:space="preserve">rising
</t>
        </r>
      </text>
    </comment>
    <comment ref="J333" authorId="0">
      <text>
        <r>
          <rPr>
            <sz val="9"/>
            <rFont val="Tahoma"/>
            <family val="0"/>
          </rPr>
          <t xml:space="preserve">Stratus (slight drizzle)
</t>
        </r>
      </text>
    </comment>
    <comment ref="S333" authorId="0">
      <text>
        <r>
          <rPr>
            <sz val="9"/>
            <rFont val="Tahoma"/>
            <family val="0"/>
          </rPr>
          <t xml:space="preserve">falling
</t>
        </r>
      </text>
    </comment>
    <comment ref="J334" authorId="0">
      <text>
        <r>
          <rPr>
            <sz val="9"/>
            <rFont val="Tahoma"/>
            <family val="0"/>
          </rPr>
          <t xml:space="preserve">Cirrostratus, Altostratus, Altocumulus
</t>
        </r>
      </text>
    </comment>
    <comment ref="S334" authorId="0">
      <text>
        <r>
          <rPr>
            <sz val="9"/>
            <rFont val="Tahoma"/>
            <family val="0"/>
          </rPr>
          <t xml:space="preserve">falling
</t>
        </r>
      </text>
    </comment>
    <comment ref="J335" authorId="0">
      <text>
        <r>
          <rPr>
            <sz val="9"/>
            <rFont val="Tahoma"/>
            <family val="0"/>
          </rPr>
          <t xml:space="preserve">Stratocumulus
</t>
        </r>
      </text>
    </comment>
    <comment ref="S335" authorId="0">
      <text>
        <r>
          <rPr>
            <sz val="9"/>
            <rFont val="Tahoma"/>
            <family val="0"/>
          </rPr>
          <t xml:space="preserve">falling
</t>
        </r>
      </text>
    </comment>
    <comment ref="J336" authorId="0">
      <text>
        <r>
          <rPr>
            <sz val="9"/>
            <rFont val="Tahoma"/>
            <family val="0"/>
          </rPr>
          <t xml:space="preserve">Altostratus, Cunulus.
</t>
        </r>
      </text>
    </comment>
    <comment ref="S336" authorId="0">
      <text>
        <r>
          <rPr>
            <sz val="9"/>
            <rFont val="Tahoma"/>
            <family val="0"/>
          </rPr>
          <t xml:space="preserve">falling
</t>
        </r>
      </text>
    </comment>
    <comment ref="J337" authorId="0">
      <text>
        <r>
          <rPr>
            <sz val="9"/>
            <rFont val="Tahoma"/>
            <family val="0"/>
          </rPr>
          <t xml:space="preserve">Cumulus fractus
</t>
        </r>
      </text>
    </comment>
    <comment ref="S337" authorId="0">
      <text>
        <r>
          <rPr>
            <sz val="9"/>
            <rFont val="Tahoma"/>
            <family val="0"/>
          </rPr>
          <t xml:space="preserve">rising
</t>
        </r>
      </text>
    </comment>
    <comment ref="J338" authorId="0">
      <text>
        <r>
          <rPr>
            <sz val="9"/>
            <rFont val="Tahoma"/>
            <family val="0"/>
          </rPr>
          <t xml:space="preserve">Cirrus. Altostratus
</t>
        </r>
      </text>
    </comment>
    <comment ref="S338" authorId="0">
      <text>
        <r>
          <rPr>
            <sz val="9"/>
            <rFont val="Tahoma"/>
            <family val="0"/>
          </rPr>
          <t xml:space="preserve">steady
</t>
        </r>
      </text>
    </comment>
    <comment ref="J339" authorId="0">
      <text>
        <r>
          <rPr>
            <sz val="9"/>
            <rFont val="Tahoma"/>
            <family val="0"/>
          </rPr>
          <t xml:space="preserve">Cumulus, Altostratus.
</t>
        </r>
      </text>
    </comment>
    <comment ref="P338" authorId="0">
      <text>
        <r>
          <rPr>
            <sz val="9"/>
            <rFont val="Tahoma"/>
            <family val="0"/>
          </rPr>
          <t xml:space="preserve">trace
</t>
        </r>
      </text>
    </comment>
    <comment ref="S339" authorId="0">
      <text>
        <r>
          <rPr>
            <sz val="9"/>
            <rFont val="Tahoma"/>
            <family val="0"/>
          </rPr>
          <t xml:space="preserve">rising slowly
</t>
        </r>
      </text>
    </comment>
    <comment ref="J340" authorId="0">
      <text>
        <r>
          <rPr>
            <sz val="9"/>
            <rFont val="Tahoma"/>
            <family val="0"/>
          </rPr>
          <t xml:space="preserve">Stratocumulus. (light rain)
</t>
        </r>
      </text>
    </comment>
    <comment ref="S340" authorId="0">
      <text>
        <r>
          <rPr>
            <sz val="9"/>
            <rFont val="Tahoma"/>
            <family val="0"/>
          </rPr>
          <t xml:space="preserve">falling slowly
</t>
        </r>
      </text>
    </comment>
    <comment ref="J341" authorId="0">
      <text>
        <r>
          <rPr>
            <sz val="9"/>
            <rFont val="Tahoma"/>
            <family val="0"/>
          </rPr>
          <t xml:space="preserve">Altostartus, Cirrus, Cumulus.
</t>
        </r>
      </text>
    </comment>
    <comment ref="S341" authorId="0">
      <text>
        <r>
          <rPr>
            <sz val="9"/>
            <rFont val="Tahoma"/>
            <family val="0"/>
          </rPr>
          <t xml:space="preserve">steady
</t>
        </r>
      </text>
    </comment>
    <comment ref="J342" authorId="0">
      <text>
        <r>
          <rPr>
            <sz val="9"/>
            <rFont val="Tahoma"/>
            <family val="0"/>
          </rPr>
          <t xml:space="preserve">Cirrus
</t>
        </r>
      </text>
    </comment>
    <comment ref="S342" authorId="0">
      <text>
        <r>
          <rPr>
            <sz val="9"/>
            <rFont val="Tahoma"/>
            <family val="0"/>
          </rPr>
          <t xml:space="preserve">rising
</t>
        </r>
      </text>
    </comment>
    <comment ref="J343" authorId="0">
      <text>
        <r>
          <rPr>
            <sz val="9"/>
            <rFont val="Tahoma"/>
            <family val="0"/>
          </rPr>
          <t xml:space="preserve">Cirrostratus
</t>
        </r>
      </text>
    </comment>
    <comment ref="P342" authorId="0">
      <text>
        <r>
          <rPr>
            <sz val="9"/>
            <rFont val="Tahoma"/>
            <family val="0"/>
          </rPr>
          <t xml:space="preserve">trace
</t>
        </r>
      </text>
    </comment>
    <comment ref="S343" authorId="0">
      <text>
        <r>
          <rPr>
            <sz val="9"/>
            <rFont val="Tahoma"/>
            <family val="0"/>
          </rPr>
          <t xml:space="preserve">rising slowly
</t>
        </r>
      </text>
    </comment>
    <comment ref="J344" authorId="0">
      <text>
        <r>
          <rPr>
            <sz val="9"/>
            <rFont val="Tahoma"/>
            <family val="0"/>
          </rPr>
          <t xml:space="preserve">Stratus
</t>
        </r>
      </text>
    </comment>
    <comment ref="S344" authorId="0">
      <text>
        <r>
          <rPr>
            <sz val="9"/>
            <rFont val="Tahoma"/>
            <family val="0"/>
          </rPr>
          <t xml:space="preserve">falling
</t>
        </r>
      </text>
    </comment>
    <comment ref="J345" authorId="0">
      <text>
        <r>
          <rPr>
            <sz val="9"/>
            <rFont val="Tahoma"/>
            <family val="0"/>
          </rPr>
          <t xml:space="preserve">Stratocumulus
</t>
        </r>
      </text>
    </comment>
    <comment ref="S345" authorId="0">
      <text>
        <r>
          <rPr>
            <sz val="9"/>
            <rFont val="Tahoma"/>
            <family val="0"/>
          </rPr>
          <t xml:space="preserve">rising slowly
</t>
        </r>
      </text>
    </comment>
    <comment ref="J346" authorId="0">
      <text>
        <r>
          <rPr>
            <sz val="9"/>
            <rFont val="Tahoma"/>
            <family val="0"/>
          </rPr>
          <t xml:space="preserve">Cumulus
</t>
        </r>
      </text>
    </comment>
    <comment ref="S346" authorId="0">
      <text>
        <r>
          <rPr>
            <sz val="9"/>
            <rFont val="Tahoma"/>
            <family val="0"/>
          </rPr>
          <t xml:space="preserve">rising slowly
</t>
        </r>
      </text>
    </comment>
    <comment ref="J347" authorId="0">
      <text>
        <r>
          <rPr>
            <sz val="9"/>
            <rFont val="Tahoma"/>
            <family val="0"/>
          </rPr>
          <t xml:space="preserve">Altocumulus
</t>
        </r>
      </text>
    </comment>
    <comment ref="S347" authorId="0">
      <text>
        <r>
          <rPr>
            <sz val="9"/>
            <rFont val="Tahoma"/>
            <family val="0"/>
          </rPr>
          <t xml:space="preserve">rising slowly
</t>
        </r>
      </text>
    </comment>
    <comment ref="J348" authorId="0">
      <text>
        <r>
          <rPr>
            <sz val="9"/>
            <rFont val="Tahoma"/>
            <family val="0"/>
          </rPr>
          <t xml:space="preserve">Altostratus, Cumulus. (light rain)
</t>
        </r>
      </text>
    </comment>
    <comment ref="S348" authorId="0">
      <text>
        <r>
          <rPr>
            <sz val="9"/>
            <rFont val="Tahoma"/>
            <family val="0"/>
          </rPr>
          <t xml:space="preserve">rising
</t>
        </r>
      </text>
    </comment>
    <comment ref="J349" authorId="0">
      <text>
        <r>
          <rPr>
            <sz val="9"/>
            <rFont val="Tahoma"/>
            <family val="0"/>
          </rPr>
          <t xml:space="preserve">Altostratus, Cumulus.
</t>
        </r>
      </text>
    </comment>
    <comment ref="S349" authorId="0">
      <text>
        <r>
          <rPr>
            <sz val="9"/>
            <rFont val="Tahoma"/>
            <family val="0"/>
          </rPr>
          <t xml:space="preserve">falling
</t>
        </r>
      </text>
    </comment>
    <comment ref="J350" authorId="0">
      <text>
        <r>
          <rPr>
            <sz val="9"/>
            <rFont val="Tahoma"/>
            <family val="0"/>
          </rPr>
          <t xml:space="preserve">Cirrus, Altostratus
</t>
        </r>
      </text>
    </comment>
    <comment ref="S350" authorId="0">
      <text>
        <r>
          <rPr>
            <sz val="9"/>
            <rFont val="Tahoma"/>
            <family val="0"/>
          </rPr>
          <t xml:space="preserve">Rising quickly
</t>
        </r>
      </text>
    </comment>
    <comment ref="J351" authorId="0">
      <text>
        <r>
          <rPr>
            <sz val="9"/>
            <rFont val="Tahoma"/>
            <family val="0"/>
          </rPr>
          <t xml:space="preserve">Cirrus, Altostratus
</t>
        </r>
      </text>
    </comment>
    <comment ref="S351" authorId="0">
      <text>
        <r>
          <rPr>
            <sz val="9"/>
            <rFont val="Tahoma"/>
            <family val="0"/>
          </rPr>
          <t xml:space="preserve">rising
</t>
        </r>
      </text>
    </comment>
    <comment ref="S352" authorId="0">
      <text>
        <r>
          <rPr>
            <sz val="9"/>
            <rFont val="Tahoma"/>
            <family val="0"/>
          </rPr>
          <t xml:space="preserve">rising
</t>
        </r>
      </text>
    </comment>
    <comment ref="J352" authorId="0">
      <text>
        <r>
          <rPr>
            <sz val="9"/>
            <rFont val="Tahoma"/>
            <family val="0"/>
          </rPr>
          <t xml:space="preserve">Stratocumulus
</t>
        </r>
      </text>
    </comment>
    <comment ref="J353" authorId="0">
      <text>
        <r>
          <rPr>
            <sz val="9"/>
            <rFont val="Tahoma"/>
            <family val="0"/>
          </rPr>
          <t xml:space="preserve">Thick fog, drizzle.
</t>
        </r>
      </text>
    </comment>
    <comment ref="S353" authorId="0">
      <text>
        <r>
          <rPr>
            <sz val="9"/>
            <rFont val="Tahoma"/>
            <family val="0"/>
          </rPr>
          <t xml:space="preserve">rising slowly
</t>
        </r>
      </text>
    </comment>
    <comment ref="J354" authorId="0">
      <text>
        <r>
          <rPr>
            <sz val="9"/>
            <rFont val="Tahoma"/>
            <family val="0"/>
          </rPr>
          <t xml:space="preserve">Stratus, Stratocumulus.
</t>
        </r>
      </text>
    </comment>
    <comment ref="S354" authorId="0">
      <text>
        <r>
          <rPr>
            <sz val="9"/>
            <rFont val="Tahoma"/>
            <family val="0"/>
          </rPr>
          <t xml:space="preserve">steady
</t>
        </r>
      </text>
    </comment>
    <comment ref="J355" authorId="0">
      <text>
        <r>
          <rPr>
            <sz val="9"/>
            <rFont val="Tahoma"/>
            <family val="0"/>
          </rPr>
          <t xml:space="preserve">Altocumulus, Cirrus, Cumulus.
</t>
        </r>
      </text>
    </comment>
    <comment ref="P354" authorId="0">
      <text>
        <r>
          <rPr>
            <sz val="9"/>
            <rFont val="Tahoma"/>
            <family val="0"/>
          </rPr>
          <t xml:space="preserve">trace
</t>
        </r>
      </text>
    </comment>
    <comment ref="S355" authorId="0">
      <text>
        <r>
          <rPr>
            <sz val="9"/>
            <rFont val="Tahoma"/>
            <family val="0"/>
          </rPr>
          <t xml:space="preserve">falling slowly
</t>
        </r>
      </text>
    </comment>
    <comment ref="J356" authorId="0">
      <text>
        <r>
          <rPr>
            <sz val="9"/>
            <rFont val="Tahoma"/>
            <family val="0"/>
          </rPr>
          <t xml:space="preserve">Stratocumulus. (light rain)
</t>
        </r>
      </text>
    </comment>
    <comment ref="S356" authorId="0">
      <text>
        <r>
          <rPr>
            <sz val="9"/>
            <rFont val="Tahoma"/>
            <family val="0"/>
          </rPr>
          <t xml:space="preserve">falling
</t>
        </r>
      </text>
    </comment>
    <comment ref="J357" authorId="0">
      <text>
        <r>
          <rPr>
            <sz val="9"/>
            <rFont val="Tahoma"/>
            <family val="0"/>
          </rPr>
          <t xml:space="preserve">Stratus
</t>
        </r>
      </text>
    </comment>
    <comment ref="S357" authorId="0">
      <text>
        <r>
          <rPr>
            <sz val="9"/>
            <rFont val="Tahoma"/>
            <family val="0"/>
          </rPr>
          <t xml:space="preserve">steady
</t>
        </r>
      </text>
    </comment>
    <comment ref="S358" authorId="0">
      <text>
        <r>
          <rPr>
            <sz val="9"/>
            <rFont val="Tahoma"/>
            <family val="0"/>
          </rPr>
          <t xml:space="preserve">falling
</t>
        </r>
      </text>
    </comment>
    <comment ref="J359" authorId="0">
      <text>
        <r>
          <rPr>
            <sz val="9"/>
            <rFont val="Tahoma"/>
            <family val="0"/>
          </rPr>
          <t xml:space="preserve">Cumulus (light soft hail)
</t>
        </r>
      </text>
    </comment>
    <comment ref="S359" authorId="0">
      <text>
        <r>
          <rPr>
            <sz val="9"/>
            <rFont val="Tahoma"/>
            <family val="0"/>
          </rPr>
          <t xml:space="preserve">rising
</t>
        </r>
      </text>
    </comment>
    <comment ref="J360" authorId="0">
      <text>
        <r>
          <rPr>
            <sz val="9"/>
            <rFont val="Tahoma"/>
            <family val="0"/>
          </rPr>
          <t xml:space="preserve">Cumulus
</t>
        </r>
      </text>
    </comment>
    <comment ref="S360" authorId="0">
      <text>
        <r>
          <rPr>
            <sz val="9"/>
            <rFont val="Tahoma"/>
            <family val="0"/>
          </rPr>
          <t xml:space="preserve">rising slowly
</t>
        </r>
      </text>
    </comment>
    <comment ref="Q359" authorId="0">
      <text>
        <r>
          <rPr>
            <sz val="9"/>
            <rFont val="Tahoma"/>
            <family val="0"/>
          </rPr>
          <t>light soft hail at observation. Snow showers PM &gt;50% cover.</t>
        </r>
      </text>
    </comment>
    <comment ref="P360" authorId="0">
      <text>
        <r>
          <rPr>
            <sz val="9"/>
            <rFont val="Tahoma"/>
            <family val="0"/>
          </rPr>
          <t xml:space="preserve">trace
</t>
        </r>
      </text>
    </comment>
    <comment ref="S361" authorId="0">
      <text>
        <r>
          <rPr>
            <sz val="9"/>
            <rFont val="Tahoma"/>
            <family val="0"/>
          </rPr>
          <t xml:space="preserve">falling
</t>
        </r>
      </text>
    </comment>
    <comment ref="Q361" authorId="0">
      <text>
        <r>
          <rPr>
            <sz val="9"/>
            <rFont val="Tahoma"/>
            <family val="0"/>
          </rPr>
          <t>light snow, earlly to mid evening. (Dusting)
Slight cover at 09:00 GMT, &lt;0.5cm.
&gt;50%</t>
        </r>
      </text>
    </comment>
    <comment ref="J362" authorId="0">
      <text>
        <r>
          <rPr>
            <sz val="9"/>
            <rFont val="Tahoma"/>
            <family val="0"/>
          </rPr>
          <t xml:space="preserve">Cumulus
</t>
        </r>
      </text>
    </comment>
    <comment ref="S362" authorId="0">
      <text>
        <r>
          <rPr>
            <sz val="9"/>
            <rFont val="Tahoma"/>
            <family val="0"/>
          </rPr>
          <t xml:space="preserve">falling slowly
</t>
        </r>
      </text>
    </comment>
    <comment ref="J363" authorId="0">
      <text>
        <r>
          <rPr>
            <sz val="9"/>
            <rFont val="Tahoma"/>
            <family val="0"/>
          </rPr>
          <t xml:space="preserve">Cumulus, Altocumulus.
</t>
        </r>
      </text>
    </comment>
    <comment ref="P362" authorId="0">
      <text>
        <r>
          <rPr>
            <sz val="9"/>
            <rFont val="Tahoma"/>
            <family val="0"/>
          </rPr>
          <t xml:space="preserve">trace
</t>
        </r>
      </text>
    </comment>
    <comment ref="S363" authorId="0">
      <text>
        <r>
          <rPr>
            <sz val="9"/>
            <rFont val="Tahoma"/>
            <family val="0"/>
          </rPr>
          <t xml:space="preserve">falling
</t>
        </r>
      </text>
    </comment>
    <comment ref="J364" authorId="0">
      <text>
        <r>
          <rPr>
            <sz val="9"/>
            <rFont val="Tahoma"/>
            <family val="0"/>
          </rPr>
          <t xml:space="preserve">Cumulus
</t>
        </r>
      </text>
    </comment>
    <comment ref="P363" authorId="0">
      <text>
        <r>
          <rPr>
            <sz val="9"/>
            <rFont val="Tahoma"/>
            <family val="0"/>
          </rPr>
          <t xml:space="preserve">trace
</t>
        </r>
      </text>
    </comment>
    <comment ref="Q362" authorId="0">
      <text>
        <r>
          <rPr>
            <sz val="9"/>
            <rFont val="Tahoma"/>
            <family val="0"/>
          </rPr>
          <t xml:space="preserve">Slight snow cover 50%
</t>
        </r>
      </text>
    </comment>
    <comment ref="Q363" authorId="0">
      <text>
        <r>
          <rPr>
            <sz val="9"/>
            <rFont val="Tahoma"/>
            <family val="0"/>
          </rPr>
          <t xml:space="preserve">Slight snow cover 50%
</t>
        </r>
      </text>
    </comment>
    <comment ref="S364" authorId="0">
      <text>
        <r>
          <rPr>
            <sz val="9"/>
            <rFont val="Tahoma"/>
            <family val="0"/>
          </rPr>
          <t xml:space="preserve">steady
</t>
        </r>
      </text>
    </comment>
    <comment ref="J365" authorId="0">
      <text>
        <r>
          <rPr>
            <sz val="9"/>
            <rFont val="Tahoma"/>
            <family val="0"/>
          </rPr>
          <t xml:space="preserve">Cirrus, Cirrocumulus.
</t>
        </r>
      </text>
    </comment>
    <comment ref="P364" authorId="0">
      <text>
        <r>
          <rPr>
            <sz val="9"/>
            <rFont val="Tahoma"/>
            <family val="0"/>
          </rPr>
          <t xml:space="preserve">trace
</t>
        </r>
      </text>
    </comment>
    <comment ref="Q364" authorId="0">
      <text>
        <r>
          <rPr>
            <sz val="9"/>
            <rFont val="Tahoma"/>
            <family val="0"/>
          </rPr>
          <t>Slight snow cover persisting. 50%</t>
        </r>
      </text>
    </comment>
    <comment ref="S365" authorId="0">
      <text>
        <r>
          <rPr>
            <sz val="9"/>
            <rFont val="Tahoma"/>
            <family val="0"/>
          </rPr>
          <t xml:space="preserve">rising slowly
</t>
        </r>
      </text>
    </comment>
    <comment ref="Q360" authorId="0">
      <text>
        <r>
          <rPr>
            <sz val="9"/>
            <rFont val="Tahoma"/>
            <family val="0"/>
          </rPr>
          <t xml:space="preserve">slight snow cover 50%
</t>
        </r>
      </text>
    </comment>
    <comment ref="Q365" authorId="0">
      <text>
        <r>
          <rPr>
            <sz val="9"/>
            <rFont val="Tahoma"/>
            <family val="0"/>
          </rPr>
          <t xml:space="preserve">Light sleet and snow, freezing rain evening. slight snow cover. 50%
</t>
        </r>
      </text>
    </comment>
    <comment ref="J366" authorId="0">
      <text>
        <r>
          <rPr>
            <sz val="9"/>
            <rFont val="Tahoma"/>
            <family val="0"/>
          </rPr>
          <t xml:space="preserve">Cirrostratus, Altostratus
</t>
        </r>
      </text>
    </comment>
    <comment ref="S366" authorId="0">
      <text>
        <r>
          <rPr>
            <sz val="9"/>
            <rFont val="Tahoma"/>
            <family val="0"/>
          </rPr>
          <t xml:space="preserve">steady
</t>
        </r>
      </text>
    </comment>
    <comment ref="J367" authorId="0">
      <text>
        <r>
          <rPr>
            <sz val="9"/>
            <rFont val="Tahoma"/>
            <family val="0"/>
          </rPr>
          <t xml:space="preserve">Stratus
</t>
        </r>
      </text>
    </comment>
    <comment ref="S367" authorId="0">
      <text>
        <r>
          <rPr>
            <sz val="9"/>
            <rFont val="Tahoma"/>
            <family val="0"/>
          </rPr>
          <t xml:space="preserve">rising
</t>
        </r>
      </text>
    </comment>
    <comment ref="J368" authorId="0">
      <text>
        <r>
          <rPr>
            <sz val="9"/>
            <rFont val="Tahoma"/>
            <family val="0"/>
          </rPr>
          <t xml:space="preserve">Cumulus, Stratocumulus.
</t>
        </r>
      </text>
    </comment>
    <comment ref="S368" authorId="0">
      <text>
        <r>
          <rPr>
            <sz val="9"/>
            <rFont val="Tahoma"/>
            <family val="0"/>
          </rPr>
          <t xml:space="preserve">steady
</t>
        </r>
      </text>
    </comment>
    <comment ref="J369" authorId="0">
      <text>
        <r>
          <rPr>
            <sz val="9"/>
            <rFont val="Tahoma"/>
            <family val="0"/>
          </rPr>
          <t xml:space="preserve">Stratocumulus, Cumulus.
</t>
        </r>
      </text>
    </comment>
    <comment ref="S369" authorId="0">
      <text>
        <r>
          <rPr>
            <sz val="9"/>
            <rFont val="Tahoma"/>
            <family val="0"/>
          </rPr>
          <t xml:space="preserve">rising
</t>
        </r>
      </text>
    </comment>
    <comment ref="S370" authorId="0">
      <text>
        <r>
          <rPr>
            <sz val="9"/>
            <rFont val="Tahoma"/>
            <family val="0"/>
          </rPr>
          <t xml:space="preserve">steady
</t>
        </r>
      </text>
    </comment>
    <comment ref="J371" authorId="0">
      <text>
        <r>
          <rPr>
            <sz val="9"/>
            <rFont val="Tahoma"/>
            <family val="0"/>
          </rPr>
          <t xml:space="preserve">Stratus (light rain)
</t>
        </r>
      </text>
    </comment>
    <comment ref="S371" authorId="0">
      <text>
        <r>
          <rPr>
            <sz val="9"/>
            <rFont val="Tahoma"/>
            <family val="0"/>
          </rPr>
          <t xml:space="preserve">falling
</t>
        </r>
      </text>
    </comment>
    <comment ref="J372" authorId="0">
      <text>
        <r>
          <rPr>
            <sz val="9"/>
            <rFont val="Tahoma"/>
            <family val="0"/>
          </rPr>
          <t xml:space="preserve">Nimbostratus (moderate rain)
</t>
        </r>
      </text>
    </comment>
    <comment ref="Q371" authorId="0">
      <text>
        <r>
          <rPr>
            <sz val="9"/>
            <rFont val="Tahoma"/>
            <family val="0"/>
          </rPr>
          <t xml:space="preserve">light to moderate sleet and wet snow, afternoon and evening.
None lying.
</t>
        </r>
      </text>
    </comment>
    <comment ref="S372" authorId="0">
      <text>
        <r>
          <rPr>
            <sz val="9"/>
            <rFont val="Tahoma"/>
            <family val="0"/>
          </rPr>
          <t xml:space="preserve">steady
</t>
        </r>
      </text>
    </comment>
    <comment ref="J373" authorId="0">
      <text>
        <r>
          <rPr>
            <sz val="9"/>
            <rFont val="Tahoma"/>
            <family val="0"/>
          </rPr>
          <t xml:space="preserve">cirrostratus, Cirrus, Cirrocumulus.
</t>
        </r>
      </text>
    </comment>
    <comment ref="S373" authorId="0">
      <text>
        <r>
          <rPr>
            <sz val="9"/>
            <rFont val="Tahoma"/>
            <family val="0"/>
          </rPr>
          <t xml:space="preserve">rising slowly
</t>
        </r>
      </text>
    </comment>
    <comment ref="P373" authorId="0">
      <text>
        <r>
          <rPr>
            <sz val="9"/>
            <rFont val="Tahoma"/>
            <family val="0"/>
          </rPr>
          <t xml:space="preserve">trace
</t>
        </r>
      </text>
    </comment>
  </commentList>
</comments>
</file>

<file path=xl/sharedStrings.xml><?xml version="1.0" encoding="utf-8"?>
<sst xmlns="http://schemas.openxmlformats.org/spreadsheetml/2006/main" count="1562" uniqueCount="464">
  <si>
    <t>First air frost of the season here. Thick freezing fog to start the day, low, -0.9c, grass minimum –2.9c. Blue sky partially visible through fog. The fog lingered at this location until around lunchtime keeping the temperature pegged back at around 3c. The fog lifted for a couple of hours allowing sunshine during the early afternoon and the temperature reached a maximum of 7.1c briefly. The fog rolled back in around 14:30 and the temperature dropped. The fog lifted to low cloud by the end of the afternoon, producing a little drizzle.</t>
  </si>
  <si>
    <t>Snow falling &amp; notes</t>
  </si>
  <si>
    <t>sf</t>
  </si>
  <si>
    <t>After a chilly start to the night with a touch ground frost, cloud and milder southeasterly winds raised the temperature to 6.5c by 07:00 hours. At observation, overcast, mild and breezy with a few spots of light rain, only enough to leave a trace though. Cloudy conditions prevailed throughout the day with only a few bright spells, breezy, although the temperature climbed to the mild side of average reaching 7.1c, it still felt chilly in the wind. Top wind speed 33mph from the south.</t>
  </si>
  <si>
    <t>A damp mild and overcast start after a little overnight rain. Sunny spells developed during the later morning and continued in to the afternoon, quite mild with the temperature reaching 8.7c. Top wind speed, 24mph SSE. The evening became wet and windy.</t>
  </si>
  <si>
    <t>Dry and bright at first, cloud building quickly with showers threatening by observation. Showers broke out shortly afterwards, though fairly light at first. The afternoon saw some good sunny spells, but also heavy showers around with thunder. Maximum temperature 18.8c. Maximum wind gust 21mph, SW.</t>
  </si>
  <si>
    <t>A bright start, though with a good deal of mid and high level cloud. Cloud increased to overcast  with a light to moderate shower occurring during the observation. A mostly cloudy day followed with showers, these were mostly light to moderate. Maximum temperature 18.2c. Maximum wind gust, 21.1mph, SW.</t>
  </si>
  <si>
    <t>It has been a mild, dry and rather windy night with westerly gusts of 29mph. At observation, mild dry and cloudy with a brisk WNW wind. A cloudy and breezy day followed, with only brief glimpse of the sun, feeling chilly at times in the fresh NW wind, maximum gust 30mph, maximum temperature 9.7c.</t>
  </si>
  <si>
    <t>A cloudy and dry morning with a sunny spells developing towards observation. The morning and early afternoon saw good sunny spells, quite warm too, maximum temperature 18.1c. From mid afternoon onwards more cloud moved in to the area producing a little light rain. A clearance followed during the early evening. Top wind speed, 21mph S.</t>
  </si>
  <si>
    <t>Min Temp c</t>
  </si>
  <si>
    <t>An overcast morning with light to moderate rain, becoming heavy towards and at observation. Also at the observation, the wind quickly veered from a force 3 SE to force 2 westerly. Light to moderate rain continued for much of the day and it was much cooler than recently, maximum temperature 9.7c. The top wind speed of 22mph from the SE was recorded early on.</t>
  </si>
  <si>
    <t>Another chilly start, just missing a ground frost, minimum on the grass 0.1c. Soon warming up in the sunshine though, at observation the temperature is already 11.4c and rising rapidly. The morning and early afternoon saw good sunny periods, though there was a good deal more cloud around from mid afternoon onwards. Still rather warm for April, maximum temperature 18.0c. Maximum wind gust 21mph, WNW.</t>
  </si>
  <si>
    <t>After another mild night (minimum 14.9c) a misty and overcast start once again. The sun began to break through just before the observation period as the Stratus rapidly began to thin and fragment. The day quickly became hot and humid with continued sunny spells. The evening saw more cloud and there were a few moderate bursts of rain, accompanied by a few rumbles of thunder. Maximum temperature 27.4C. Maximum wind gust 27mph, NE.</t>
  </si>
  <si>
    <t>A clear cold and frosty start once again, minimum air temperature –0.8c, minimum temperature on the grass –4.2c. Sunny conditions through the morning gradually gave way to rather overcast as increasing thickening high cloud spread in from the south by mid afternoon. Maximum temperature 5c up to 18:00hrs. Maximum wind gust 20mph, SE.</t>
  </si>
  <si>
    <t>Jun</t>
  </si>
  <si>
    <t>Jul</t>
  </si>
  <si>
    <t xml:space="preserve">E </t>
  </si>
  <si>
    <t>A clear and chilly start, low 3.5, grass minimum –0.1c, so a touch of ground frost. The day stayed mainly sunny with just a light north west wind, feeling quite pleasant with the temperature reaching 14.4c. Cooling quickly after dark under a clear sky.</t>
  </si>
  <si>
    <t>Another chilly start this morning with a slight ground frost. Grass minimum –0.2c. At observation, bright with weak sunshine breaking through a thin sheet of fragmenting Stratocumulus. The morning continued bright with sunny spells, though feeling rather cool in the moderate westerly wind. The afternoon become mostly overcast, maximum temperature 8.0c, maximum wind gust 17mph WNW.</t>
  </si>
  <si>
    <t>A clear, breezy and sunny start, with a much fresher feel than yesterday. Sunny spells and blustery conditions continued through the morning and in to the early afternoon. A moderate shower with a moderate thunderstorm in the locality crossed the area during the middle of the afternoon with gusty winds. Maximum temperature 18.7c, maximum wind gust 26mph, WSW.</t>
  </si>
  <si>
    <t>A sunny start with shallow mist over the fields. Minimum 8.6c. Grass minimum 7.1c. A fine and mostly sunny day followed, maximum temperature 22.4c. Maximum wind gust 16mph, WSW.</t>
  </si>
  <si>
    <t>A cloudy and very mild morning with just a little light rain setting in at reading time. Slight rain and cloudy skies continued through the morning. The afternoon saw a few bright spells, though with heavy showers in the vicinity, but none occurred at this location. Feeling rather warm and muggy with a maximum temperature of 15.6c. Top wind gust, 25mph, SSE.</t>
  </si>
  <si>
    <t>Temperatures overnight fell to –3.9c and –6.8 on the grass. At observation, overcast and frosty. The rest of the day continued cold overcast with little brightness. Top temperature 0.7c. Maximum wind speed 13mph WNW.</t>
  </si>
  <si>
    <t>Low cloud rolled in from the east overnight making for a much cloudier start to the day.  Just a few bright spells developing towards observation. Sunny periods developed by late morning and continued through the afternoon, becoming very warm again, maximum temperature 24.4c. Maximum wind gust 25mph, E.</t>
  </si>
  <si>
    <t>Moderate to heavy rain last night produced 18.3mm. The day dawned mild and overcast. After a few bright spells during the late morning, the afternoon quickly became dull with rain by mid afternoon. Becoming windy in to the evening with southerly gusts reaching 43mph. Maximum temperature 10.8c up to 18:00 hours, though becoming warmer later in the night.</t>
  </si>
  <si>
    <t>A little brightness first thing gave way to overcast conditions through the morning, but brightening up again towards the reading time, very breezy. The day stayed mostly on the cloudy side, though there were a few brief spells of sunshine, still windy. Maximum temperature 16.9c, maximum wind gust 29mph, WSW.</t>
  </si>
  <si>
    <t>A cloudy mild and damp start after a little drizzle. At observation, slight drizzle, with an increasing south easterly wind. The morning continued dull with drizzle at times. The afternoon saw some mainly light rain, which continued in to the early evening, still very mild, maximum 13.9c. Quite windy at times, maximum gust 34mph, SE.</t>
  </si>
  <si>
    <t xml:space="preserve">Another rather cool start for July, minimum 8.1c and 5.8c on the grass. Bright and sunny for a time this morning, but early Cumulus humilis has now built in to a sheet of Stratocumulus.
The rest of the day saw further sunny spells with variable amounts cloud, feeling quite pleasant, maximum temperature 20.5c. Maximum wind gust, 21mph, W.
</t>
  </si>
  <si>
    <t xml:space="preserve">Daily Weather data for Stanton Station: SOUTH DERBYSHIRE (near Burton upon Trent.)  Lat. 52°46'N Long. 1°36'W  Ht. 74m A.M.S.L.Grid Ref: SK 26500 </t>
  </si>
  <si>
    <t>It has been a windy and overcast morning with intermittent light rain up to reading time. There was a further light spell of rain before the end of the morning. The early afternoon continued overcast and felt rather cool. Brighter conditions reached the area around 15:30GMT and the temperature quickly climbed to 18.6c. Very breezy throughout, maximum gust 27mph, SSW.</t>
  </si>
  <si>
    <t>Intermittent moderate snow overnight has left a cover of 5.5cm, and with a fresh NE wind, a severe penetrating frost, with an air minimum of –2.5c and –6.6c on the snow. At observation, heavy blowing snow with drifting in a gusting NE wind. The day continued with heavy snow at times, though with a much lighter wind. The snow cover ranged from 13 to 18cm by 19:00hrs. The evening saw the snow petering out with a slow thaw following. Top temperature 0.3c, maximum wind gust 22mph, NE.</t>
  </si>
  <si>
    <t xml:space="preserve">Rather cloudy first thing, but soon brightening up with sunny spells, still rather breezy. 
There were further sunny spells through the morning, but the cumulus spread out in to a large sheet of Stratocumulus, making it rather overcast at times. The afternoon saw longer spells of warm sunshine, top temperature 21.7c. </t>
  </si>
  <si>
    <t>Bright spells and dry to start the day, becoming overcast with just bright patches by observation. The day continued bright with some sunny spells. But also large amounts of cloud at times, pleasant though, maximum temperature 21.1c. Maximum wind gust 18mph SW.</t>
  </si>
  <si>
    <t>Clear conditions for a short time overnight allowed the temperature to fall low enough for a touch of ground frost, grass minimum –0.9c. Cloudy conditions spread to the area during the early hours bringing outbreaks of rain. At observation, overcast, chilly, dull and damp. Sunny spells developed during the early afternoon with a few showers, which turned wintry during the early evening. Top temperature 6.4c, maximum wind gust 32mph, SSW.</t>
  </si>
  <si>
    <t>Wall to wall clear skies and sunshine from the word go this morning. The day continued with long sunny periods with a refreshing easterly breeze, a glorious day. Top temperature 23c.</t>
  </si>
  <si>
    <t>Not as cold as recent nights but a few hours of light wet snow, sleet and freezing rain has coated everything in ice. Ground conditions are treacherous this morning with widespread sheet ice.  Night low –1.3c and –5.0c on the grass. Thick fog descended on the area shortly after the observation, then persisted all day, so a colder  than I expected., maximum temperature 1.4c. The fog cleared soon after dark and a spell of freezing rain followed, creating very icy condition again.</t>
  </si>
  <si>
    <t>After a windy, but very mild night, low 11.6c, another very windy start. At observation, a few cloud breaks in the stratocumulus revealing a sheet of cirrostratus above, windy with the southerly wind gusting up to 39mph. A dry and windy day followed with bright spells, very mild yet again, maximum temperature 13.9c.</t>
  </si>
  <si>
    <t>There has been a light snowfall overnight giving just a sprinkling on top of the existing 7cm cover. The minimum air temperature dropped to -0.4c, minimum on the snow –2.0c. At observation, very icy and overcast with odd light snow flake. The morning and afternoon saw a very slow progression to brighter conditions spreading from the north, but the sun was always very watery. Cold again with a maximum temperature of 2.1c, maximum wind gust, 13.3mph,  northerly. The night became clear with a moderate frost soon after dusk.</t>
  </si>
  <si>
    <t>Cold with a moderate frost to start the day, minimum air temperature –3.5c and the grass minimum down to –6.1c. At observation, clear and frosty. Good sunny spells continued and despite the colder start, the temperature climbed higher than the previous couple of days to reach a maximum of 8.9c. The late afternoon saw more cloud spreading in to the area, though it stayed dry. Maximum wind gust, 14 mph, WSW.</t>
  </si>
  <si>
    <t>The night has been clear but windy conditions have prevented the temperature from falling below 4c. At observation, very windy with a blustery shower. The day saw further blustery showers some in the area were heavy with hail. Feeling cold in the wind, maximum temperature 9.8c, maximum wind gust 35mph westerly.</t>
  </si>
  <si>
    <t>A very damp start after overnight showery rain. Occasional clear periods allowed the temperature to fall to 4.6c and 0.6c on the grass. At observation, bright with sunny spells developing. Light showers quickly spread to the area which continued in to the afternoon. There were a few brief sunny spells also, maximum temperature 11.4c. Maximum wind gust 18mph W.</t>
  </si>
  <si>
    <t>Total gnd frosts</t>
  </si>
  <si>
    <t>Frosts at 09:00</t>
  </si>
  <si>
    <t>Total Rain days</t>
  </si>
  <si>
    <t>1mm or more</t>
  </si>
  <si>
    <t>Mean</t>
  </si>
  <si>
    <t>N</t>
  </si>
  <si>
    <t>NE</t>
  </si>
  <si>
    <t>E</t>
  </si>
  <si>
    <t>SE</t>
  </si>
  <si>
    <t>S</t>
  </si>
  <si>
    <t>SW</t>
  </si>
  <si>
    <t>W</t>
  </si>
  <si>
    <t>NW</t>
  </si>
  <si>
    <t xml:space="preserve">Cloudy damp and a little icy after a little overnight light sleet / snow and ground frost.
At observation, becoming brighter from the NE. There were further bright and spells at times through the day, but on the whole it was rather cloudy, less cold than recently, top temperature 3.1c, maximum wind gust 14mph, NE.
</t>
  </si>
  <si>
    <t>The dawned clear with a widespread slight frost, minimum –0.9c, grass minimum –3.4c. The morning up to reading time has been clear and sunny with a light wind and a rapidly rising temperature. A pleasant day followed with sunny spells, although, high and mid level cloud increased through the afternoon, hiding the sun for longer periods. Maximum temperature 14.1c. Maximum wind gust 17mph,SE.</t>
  </si>
  <si>
    <t xml:space="preserve">The temperature eventually fell to 11.6c during the early hours after a mostly warm night. Quite a change today after the recent warm glorious sunny mornings, it has been overcast with a moderate NE wind up to observation. Most of the day continued overcast and was much cooler than recent days. Brighter conditions spread to the area during the early evening and the temperature climbed to 15.2c. </t>
  </si>
  <si>
    <t>It has been another very warm night, minimum only 15.2c. Misty and overcast to begin with, a few bright patches appearing around the observation. Bright spells developed through the morning turning to good sunny spells during the afternoon, feeling hot and humid, with only an intermittent very light easterly wind, maximum temperature 25.6c.</t>
  </si>
  <si>
    <t>A cloudy night has prevented the temperature falling below 9.0c, though the cloud cleared at dawn allowing for a sunny and very mild start. At observation, dry and sunny with a light to moderate ENE wind. The day continued with long spells of warm sunshine, top temperature 17.2c, maximum wind gust, 25.4mph.</t>
  </si>
  <si>
    <t>A dry and cloudy start with a fresh to strong east-southeast wind. Rain reached this area close to lunch time, mainly light, but with the odd moderate burst. Quite windy and feeling cool with the temperature only reaching 10.5c by 1800hrs. Though the temperature continued to climb after then. Maximum wind gust, 31mph, ESE. Further light to moderate rain continued in to the night.</t>
  </si>
  <si>
    <t>It has been less cold overnight due to more breeze and cloud cover. At observation, dry and bright but with a good deal of low cloud. A few sunny spells followed through the morning but it became increasingly cloudy so by afternoon overcast conditions prevailed. The wind was fresh to strong from the west, maximum gust 32mph. Maximum temperature 12.9c.</t>
  </si>
  <si>
    <t>Another warm and sunny morning with a crystal clear blue sky led to a hot and sunny afternoon with not a cloud to be seen. Maximum temperature 25.6c, the hottest day of the year so far and the hottest since 30th July last year.</t>
  </si>
  <si>
    <t>Overcast and windy, after a dry, mild and windy night. At observation, very windy and dry with bright spells. The day continued to be very windy with a westerly gust reaching 44mph during the early afternoon, so feeling cool. There were some sunny spells throughout and a short light shower late in the day. Maximum temperature of 16.4c.</t>
  </si>
  <si>
    <t>Cloudy, rather dull and dry with a light north to north easterly wind up to observation. The day continued overcast with only a few brief bright spells, so rather cool for September as a result, maximum temperature 15.2c. Maximum wind gust 17mph, NE.</t>
  </si>
  <si>
    <t>A damp, chilly and overcast start. At observation, overcast and damp with a few spots of light rain. The day continued overcast and very dull at times with further spots of light rain. Maximum temperature 5.0c, maximum wind gust 14mph NNW.</t>
  </si>
  <si>
    <t>A colder start this morning with a widespread slight frost, minimum air temperature –0.3c Minimum on the grass –3.8c. At observation, clear and sunny with ground frost. The morning continued bright with sunny spells, but with increasing cloud and an increasing westerly wind making it feel rather chilly. The afternoon became mostly cloudy with a fresh westerly wind and the odd spot of rain, maximum gust 24mph, top temperature 10.2c.</t>
  </si>
  <si>
    <t>A cloudy start with a few short bursts of moderate rain. At observation, cloudy and damp, mild. Further outbreaks of light rain set in during the morning and continued throughout the afternoon with a few moderate bursts. The evening saw the rain gradually dieing out. Maximum temperature 12.9c, maximum wind gust 22mph, ESE.</t>
  </si>
  <si>
    <t>Another dry and cloudy start. Gradually brightening up through the morning with some good sunny spells by late afternoon, feeling quite warm out of the fresh northeast wind. Maximum temperature 19.4c. Maximum wind gust 16mph..</t>
  </si>
  <si>
    <t xml:space="preserve">Cloudy conditions overnight gave some light rain, but prevented another cool night, low 9.0c. The 24-hour minimum was lower though at 4.4c. The sky cleared towards observation with sunshine. The morning saw cloud increase once more, though with a few brief bright and sunny spells at times. The afternoon remained mostly cloudy, but stayed dry. Maximum temperature 14.5c. The wind was very light and variable throughout. </t>
  </si>
  <si>
    <t xml:space="preserve">There has been another moderate fall of snow during the early hours of this morning leaving an additional 4cm. Total snow depth 11cm. Minimum air temperature –1.5c, minimum on snow –5.9c. At observation, overcast with light snow. The day continued overcast, dull and cold with further outbreaks of light snow, but with a slow thaw this did not add to the existing cover. Top temperature 1.4c, top wind speed, 14mph, ENE. </t>
  </si>
  <si>
    <t>After the thorough soaking yesterday here, a bright start with sunny spells, but by around 07:00GMT light to moderate showers were already breaking out in the area. The morning and afternoon saw further heavy showers with thunder and hail. Maximum temperature 16.2c. Maximum wind gust, 24 WSW.</t>
  </si>
  <si>
    <t>After one or two showers overnight, the day dawned with broken cloud. At observation, bright and breezy, feeling cooler than of late. A bright and blustery day followed with a couple of short light showers during the afternoon, feeling cool in the wind, maximum temperature, 8.4c, maximum wind gust, 28mph W.</t>
  </si>
  <si>
    <t>NNW</t>
  </si>
  <si>
    <t>After overnight rain, the day was bright and pleasant with sunny spells and, there were one or two showers in the area, though it stayed dry at this location. Maximum temperature 21.0c. Maximum wind gust 25mph from the west.</t>
  </si>
  <si>
    <t>A misty, mild and damp start. The morning saw bright spells, but high cloud increased and thickend through the afternoon shutting out the sun. Maximum temperature 9.4c. Maximum wind gust 13mph SSE.</t>
  </si>
  <si>
    <t>Has been an overcast night with a moderate frost. Minimum –3.0c. Grass minimum –4.3c. The day continued overcast, dull and cold with the temperature hovering around freezing all day. A few snow grains were noted at times. The night continued overcast with a little sleet and snow, but with a slow rise in temperature, so by early morning the maximum of 0.8c for the 24 hour period had been reached.</t>
  </si>
  <si>
    <t>Bright with sunny spells this morning and a little less windy than recently. Cloud increased to overcast through the morning and the afternoon became drizzly and dull with a fresh SE wind. Maximum temperature to 18:00hrs 16.9c. Top wind speed, 20mph, SE.</t>
  </si>
  <si>
    <t>Less windy than yesterday and bright with sunny spells up to the observation. Cloud increased to overcast which persisted until late the afternoon when a clearance arrived, allowing sunny spells. Cool feeling with the temperature reaching 15.7c. Maximum wind gust, 24, WSW.</t>
  </si>
  <si>
    <t xml:space="preserve">After a rather chilly start, another clear, warm and sunny morning, with just a few wisps of Cirrus. The afternoon became hot with a maximum temperature of 27.0c. Maximum wind gust 10mph, ENE. The evening and night continued very warm for a time with the temperature still at 21c at 21:00GMT. </t>
  </si>
  <si>
    <t>A cloudy start with showery light to moderate rain. A clearance moved in to the area around 11:00hrs, though still with a few light showers around. Maximum temperature 11.7c. The wind was mostly moderate from the SW.</t>
  </si>
  <si>
    <t>A dull, damp and muggy start with intermittent mainly light rain after a warm and rainy night, minimum 15.6c. The day continued overcast, muggy and damp with further intermittent rain. Maximum temperature 20.0c. Maximum wind gust, 21mph, SSE.</t>
  </si>
  <si>
    <t>A very mild, cloudy and dry start to the day, low last night, 12.0c, slightly warmer than the daytime maximum expected at this time of the year. The day remained cloudy and was quite dull at times, but much less windy than recent days and was dry, mild again, maximum temperature 14.1c.</t>
  </si>
  <si>
    <t>After a very cold start to the night with severe frost, minimum –7.3c, increasing cloud cover and a westerly breeze raised the temperature to 1.2c by 7am. Giving the maximum temperature for the 24 hour period ending at 09:00hrs. The stayed overcast dull and cold, with just a little drizzle at times. Maximum temperature 1.7c. Top wind speed, 14mph, WNW.</t>
  </si>
  <si>
    <t>SSW</t>
  </si>
  <si>
    <t>Friday</t>
  </si>
  <si>
    <t>Saturday</t>
  </si>
  <si>
    <t>Sunday</t>
  </si>
  <si>
    <t>Monday</t>
  </si>
  <si>
    <t>Tuesday</t>
  </si>
  <si>
    <t>Wednesday</t>
  </si>
  <si>
    <t xml:space="preserve">Overcast and dry during the morning with bright spells. The afternoon saw a few sunny spells but also a good deal of cloud which gave a few showers in the locality, but none were noted at this station. Although rather cool again for June, it did feel quite pleasant in the sunny spells, as the NE wind was light. Maximum temperature 15.2c. </t>
  </si>
  <si>
    <t xml:space="preserve">It has been a cold and breezy night with the easterly wind gusting to 29mph. Currently at observation, bright with ground frost and a little less windy. The day continued bright with plenty of winter sunshine which helped the temperature to rise in to the mild category, at 6.8c, although it felt colder in the brisk easterly wind. </t>
  </si>
  <si>
    <t>Wind Direction at OT</t>
  </si>
  <si>
    <t xml:space="preserve">After an overcast and mild night, the morning up to observation has been cloudy and dry. There was a little light rain and drizzle through he morning. The early afternoon saw a short light shower, before clear conditions with sunny spells arrived from the west. Maximum temperature 15.2c. The wind was mostly  moderate  west to south westerly, but there was and isolated gust during the afternoon reaching 37mph from the NW. </t>
  </si>
  <si>
    <t>The day dawned cold and overcast with a fresh to strong easterly wind giving sub-zero wind chill. At observation, overcast and feeling very cold with a few snow grains blowing in the wind. The morning saw a few sunny brief sunny spells before snow showers heavy at times commenced which continued through in to the afternoon. Maximum temperature 2.7c briefly around lunch time, but falling below freezing by early afternoon in the snow. Very windy and bitterly cold throughout, maximum wind gust 36mph from the east.</t>
  </si>
  <si>
    <t>Has been cold and frosty overnight, low –3.7c, grass minimum –7.2c, the coldest night since the 8th February (– 4.1c) A bright morning followed, but with increasing and thickening high cloud so the afternoon was overcast, though it stayed dry.  Maximum temperature 3.6c up 18:00hrs. Maximum wind gust 25mph SE.</t>
  </si>
  <si>
    <t>Overcast and damp with a few spots of light rain. Low 1.4c with –0.9c on the grass. Further rain light to moderate rain set in shortly after the observation and continued for the rest of the day. Maximum temperature 4.7c. Maximum wind gust, 13mph WNW.</t>
  </si>
  <si>
    <t>After an overcast, dry and mild night, the morning so far has been overcast and rather dull. The day continued mostly cloudy, though there were a few brief sunny spells during the afternoon. Maximum temperature 17.7c. Maximum wind gust 20mph, WNW.</t>
  </si>
  <si>
    <t>A moderate frost, low –4.3c, grass minimum –7.2c.  A sunny morning was followed by an increasingly cloudy afternoon as a vale of cirrostratus spread to the area from the south west. Cold again, maximum temperature up to 17:00 –0.1c. There was a period of light wet snow, sleet and freezing rain after 18:00.</t>
  </si>
  <si>
    <t>A cloudy start with outbreaks of light rain. At observation, overcast, damp and mild with moderate southerly breeze. The wind continued to increase to strong and the cloud thickened through the morning and afternoon leading to outbreaks of moderate rain which continued throughout the afternoon and in to the evening. The evening was windy with southerly gusts exceeding 38mph. Maximum temperature 9.3c.</t>
  </si>
  <si>
    <t>A dry, mild, bright and rather breezy start to the day. The day continued with good sunny spells, though the fresh at times strong westerly wind felt cool coupled with low the humidity, maximum temperature 12.3c, maximum wind gust 30mph from the west.</t>
  </si>
  <si>
    <t>A bright start after a few showers overnight. Low 2.7c, grass minimum, -1.3c, so a ground frost detected. The morning was bright with sunny spells and was followed by a dry cloudy afternoon. Light rain arrived after dark.  Mild maximum temperature, 9.9c. Maximum wind gust 19mph, SSE.</t>
  </si>
  <si>
    <t>An overcast, dry and mild start to the day. The morning continued cloudy with slight drizzle. Brighter conditions reached here during the early afternoon and it became very mild with the sunshine. Maximum temperature 14.3c, the warmest so far this year and the warmest since November 14th last year (14.3c) Quite breezy though with gusts up to 28 mph from the WSW.</t>
  </si>
  <si>
    <t>After a rather chilly night for May, grass minimum 1.5c, a bright start with sunny spells, but clouding over and becoming windy though the morning towards observation. Showery rain broke out during the morning and afternoon with a few moderate bursts. Rather cool, maximum temperature 13.3c. Maximum wind gust 32mph ESE.</t>
  </si>
  <si>
    <t xml:space="preserve">Mostly dry, but with rather cloudy conditions at times, though there will be some bright or sunny spells too. Mild with a maximum temperature of 10c. The wind will be light westerly. </t>
  </si>
  <si>
    <t xml:space="preserve">After a much more comfortable night than recently, minimum 10.9c, the day dawned clear and sunny. At observation sunny spells with cumulus building rapidly. Fine and pleasant conditions continued through the day, though there was a short moderate shower in the late afternoon. Maximum temperature 23.8c. Maximum wind gust 20mph, SSE. </t>
  </si>
  <si>
    <t>After a cooler night than recently, minimum 7.3c and 4.9c on the grass, another bright and sunny start once again. Continuing warm with sunny spells, maximum temperature 22.4c Maximum wind gust 14mph SSE.</t>
  </si>
  <si>
    <t xml:space="preserve">Cloudy, mild, damp and misty to start the day after overnight light rain. The morning turned brighter with a few sunny spells which contiued through in to the afternnon, very mild indeed for late October, high 16.4c. 
The wind was very light from the SE. </t>
  </si>
  <si>
    <t>After a wet night the day dawned overcast, damp and mild. Becoming bright with sunny spells towards and at observation. The day continued with good sunny spells, warm too with the temperature reaching 23.1c. Maximum wind gust, 14mph, NNW.</t>
  </si>
  <si>
    <t>A cloudy and damp start after a few showers overnight. Low 3.8c, grass minimum –1.2c with ground frost. The cloud broke up by the end of the morning leading to a sunny afternoon with a light wind. Maximum temperature 8.6c. The evening cooled quickly with a ground frost developing.</t>
  </si>
  <si>
    <t>A clear and much fresher start to the day, minimum down to 8.9c, grass minimum, 5.8c. At observation, sunny and warming up quickly. A pleasant and sunny day followed with just a light northerly wind, maximum temperature 20.3, maximum wind gust 16mph NW.</t>
  </si>
  <si>
    <t xml:space="preserve">The morning dawned bright and sunny after a clear night. The morning and early afternoon continued pleasant and warm with sunny spells.
Clouds built sufficiently from the mid afternoon period to produce several showers of a moderate nature. Maximum temperature, 21.4c. Maximum wind gust, 29mph, SE. 
</t>
  </si>
  <si>
    <t>Showery outbreaks of moderate to heavy rain broke out during the early hours with almost continues rumbles of thunder from around 06:00 to 07:30GMT. The rain cleared before observation, but still overcast with a fresh NE wind. A dry day followed with a good deal of cloud, though the sun did manage to break through during the late afternoon, very breezy, maximum gust 30mph, NE. Top temperature 16.0c.</t>
  </si>
  <si>
    <t>A rather chillier start to the day than expected, minimum temperature down to 8.6c, and a grass minimum of 5.9c. It has been bright and dry with sunny spells up to the observation.  Sunny spells continued through the day, but with large amounts of cloud at times, especially during the afternoon when there were some heavy showers with thunder in the vicinity, though only a few spots of rain were noted at this station. Maximum temperature 20.3c. Maximum wind gust, 20mph, westerly.</t>
  </si>
  <si>
    <t xml:space="preserve">A cloudy, cool and damp start after overnight light rain, low 2.7c, grass minimum –0.4c, so a touch of ground frost also. At observation, overcast with light rain. The morning saw a few bright spells, but cloud returned during the afternoon making for a rather dull and cool day, The temperature briefly reached 5.6c during the late morning, but fell soon after lunch to around 4.5c. Light rain set in during the early evening. </t>
  </si>
  <si>
    <t>Courtesy of ex tropical storm ‘Grace’ there has been moderate to heavy rain overnight leaving 18.4mm. Clear conditions arrived around 04:00 GMT and the temperature fell to 6.1c and 2.9c on the grass. This morning up to observation has been bright and sunny. Sunny spells continued until around lunchtime, but cloud increased to overcast by early afternoon, making for a cool and rather dull day in the end. Maximum temperature 11.8c. Maximum wind gust, 11mph, NE.</t>
  </si>
  <si>
    <t>After a little rain overnight, a windy, dull, damp and very mild start. The day continued overcast with some light rain from time to time, slightly less windy than earlier in the day.  A spell of moderate rain reached the area during the early evening. Very mild, maximum temperature 13.7c, maximum wind gust 34mph, southerly.</t>
  </si>
  <si>
    <t>Overcast and mild with slight drizzle to start the day. The day continued mostly cloudy, though a few brief sunny spells helped the temperature to 11.8c, being the warmest so far this year. Maximum wind gust 24mph from the SW.</t>
  </si>
  <si>
    <t>A bright and blustery morning up to observation. The day continued sunny with unexpectedly clear skies, but it was also very windy, with frequent easterly gusts of 35mph, so feeling chilly despite the strong sunshine, maximum temperature 15.2c.</t>
  </si>
  <si>
    <t>The morning stayed bright with sunny spells with clouds bubbling up. The afternoon saw heavy showers breaking out, though still with sunny spells. Maximum temperature 20.1c. Maximum wind gust 27mph WSW.</t>
  </si>
  <si>
    <t>After a mild and breezy night, the day dawned dry and cloudy. At observation, a very light shower, some cloud breaks, breezy. Sunny spells developed through the morning, continuing in to the afternoon, feeling very mild again, despite a fresh at time strong south westerly wind, maximum wind gust, 32mph. Maximum temperature, 15.9c.</t>
  </si>
  <si>
    <t>A frosty start after the temperature dropped to –1.0c before dawn and –3.3c on the grass. At observation, clear and sunny, though cold with ground frost. The day continued with sunny spells, though with much convective cumulus building, which threatened showers at times, but none were recorded in this location during daylight hours. Chilly despite the sunshine, maximum temperature 6.7c. Maximum wind gust 14mph, SSW.</t>
  </si>
  <si>
    <t>Overcast and dry with almost calm conditions up to observation. A good deal of cloud persisted through the day, but was thin enough at times to allow some weak watery sunshine. Very light winds throughout. Maximum temperature 13.4c.</t>
  </si>
  <si>
    <t>It has been a cold and frosty night, minimum air temperature down to –2.3, grass minimum –4.9c. At observation, bright and frosty, though with a veil of cirrostratus. The day continued bright with good sunny spells and with less in the way of high cloud. Maximum temperature to 18:00, 5.3c, maximum wind gust 15mph, SSW. The evening began clear with a ground frost, before cloud and increasing winds raised the temperature before midnight.</t>
  </si>
  <si>
    <t>Cloudy, dry and mild again to start the day. Some thinner and brighter patches beginning to show towards observation. The morning saw some sunshine for a time before cloudy conditions returned by around midday. The afternoon was mostly cloudy, but with a couple of sunny interludes also. The westerly wind was quite gusty at times, maximum gust, 27mph. Maximum temperature 18.1c.</t>
  </si>
  <si>
    <t>Another cloudy start to the day, though very much on the mild side.  There were a few bright spells, but also a several light showers throughout the day. Maximum temperature 14.0c. maximum wind gust 23mph, SE.</t>
  </si>
  <si>
    <t>It has been very windy with westerly gusts already up to 28mph this morning, bright though at first, but with increasing cloud and a moderate very blustery shower breaking out just before the observation. Cool and windy conditions with blustery showers continued through the day, though with a few sunny spells also, the temperature was mostly around 13c or 14c, but briefly reached 17.1c during the early afternoon during a sunnier slot. Maximum wind gust 32mph, SW.</t>
  </si>
  <si>
    <t>drought</t>
  </si>
  <si>
    <t>WSW</t>
  </si>
  <si>
    <t>It has been a very warm and muggy night, minimum temperature 16.0c, the warmest since 30th August last year (18.1c) The day dawned misty, overcast and dull. Overcast and almost calm conditions continued, though it was bright for a good part of the day with the suns disc visible through a thick sheet of Cirrostratus. There were a few spots of rain towards the end of the afternoon.  Feeling very warm and humid, maximum temperature 22.1c.</t>
  </si>
  <si>
    <t>Cloud increased to overcast during the night, so a cloudy start, a clearance had reached this area by observation with sunny spells.  The day stayed dry and clear with a good deal of sunshine and just a light westerly wind. Maximum temperature 18.6c.</t>
  </si>
  <si>
    <t>After a clear and cooler night than recently, minimum 8.6c, a fresher, bright and sunny start. The day continued with a very clear and almost cloudless sky. Feeling very pleasant in the moderate to fresh easterly wind. Maximum temperature 23.7c.</t>
  </si>
  <si>
    <t>Early foggy conditions and ground frost lifted quickly in the spring sunshine. At observation, dry and sunny. The day continued dry sunny and pleasantly warm, maximum temperature 16.4c. Top wind speed, 21.8mph ESE.</t>
  </si>
  <si>
    <t>Clear periods lead to a slightly less mild night than recently, low 6.6c, grass minimum 3.4c. Cloudy and calm up to observation. The day continued dry with periods of hazy sunshine and just a very light wind, feeling quite warm, maximum temperature 15.9c.</t>
  </si>
  <si>
    <t xml:space="preserve">A cool start with a little patchy shallow mist over the near by fields, minimum temperature 5.8c, 2.7c on the 
grass.  
A sunny morning, but a few patches of Stratus fractus was noted at the beginning of observation blowing in from the NE, which was followed within 10 minutes by a sheet of Stratocumulus. The cloud sheet broke at times, enough to allow sunny spells throughout the day, maximum temperature 17.7c. Maximum wind gust 12mph E. 
</t>
  </si>
  <si>
    <t>Starting dull, overcast, misty and damp with a keen southeasterly breeze. The morning and early afternoon continued overcast and gradually became colder with an increasing SE wind, which gave sub-zero wind chill. The temperature fell to 3.0c by lunchtime and 2.0c by the end of the afternoon when it became brighter. Maximum wind gust 29mph.</t>
  </si>
  <si>
    <t xml:space="preserve">Heavy rain during the early hours of this morning has produced over 20mm, making it the wettest 24 hours so far this year. It has been overcast with further light, to moderate rain up to observation.  Moderate bursts of rain continued through the morning. Brighter conditions developed during the afternoon, but was quickly followed by heavy showers, accompanied by thunder. Persistent rain continued in to the night. Maximum temperature 16.0c, maximum wind gust, 15mph, E. </t>
  </si>
  <si>
    <t xml:space="preserve">After a mostly clear night, a bright start to the day, though with high and mid level cloud increasing. Low 5.8c and 2.9c on the grass. Cloud increased to overcast by the end of the morning and the afternoon was disappointingly cooler as a result, maximum temperature 15.6c. </t>
  </si>
  <si>
    <t>Bright, dry and a little less windy this morning up to observation. The day stayed dry with large amounts of cloud at times, but also a few sunny spells. Feeling rather cool in a still very blustery Southerly wind, maximum wind gust 30mph. Top temperature 15.0c.</t>
  </si>
  <si>
    <t>Bright and breezy this morning, with the temperature reaching 12.0c by observation, the highest for the 24hour period ending at 09:00GMT. The day continued dry, bright and breezy with a few sunny spells, though still on the cool side for June, but much warmer than the last 2 days. Top temperature 16.1c. Maximum wind gust, 24mph, East.</t>
  </si>
  <si>
    <t>It has been a windy night with the SE wind gusting up to 41mph, and also a little rain. The morning has been bright and windy up to observation. A dry bright and windy day followed with ever lengthening spells of sunshine and with the wind decreasing during the late afternoon. Maximum temperature 15c.</t>
  </si>
  <si>
    <t>After a little rain overnight, the sky cleared around 5am and the temperature fell to 2.9c and –0.9 on the grass, so by observation there was a touch of ground frost. A mainly sunny day followed, though with a couple of light showers in the vicinity. Feeling cold in the wind, maximum temperature 5.8c. Maximum wind gust 18mph, NW. Quickly becoming cold after dark with frost.</t>
  </si>
  <si>
    <t>A dry, cloudy and rather dull start. Brightening up through the morning with sunny spells, which continued until around mid afternoon when it became cloudy again. There was a little showery rain during the early evening. Maximum temperature 17.9c, maximum wind gust 22mph, SW.</t>
  </si>
  <si>
    <t xml:space="preserve">Another cloudy start, though becoming brighter towards reading time. The cloud cleared away before the end of the morning giving good sunny periods which continued throughout the afternoon making for a very pleasant and warm day. Maximum temperature 16.1c. </t>
  </si>
  <si>
    <t>A dull, misty though less cold start after some overnight rain. An overnight ground frost was detected though, minimum on the grass –1.4c, minimum air temperature 0.3c. At observation, overcast with drizzle, still feeling rather cold. The rest of the day continued dull misty and overcast, still on the cold side, maximum 3.4c, maximum wind gust, 9mph, SSW.</t>
  </si>
  <si>
    <t>A bright start with sunshine and a short light shower before observation. Sunny spells and mild conditions continued throughout the, making for quite a pleasant late autumn day, maximum temperature 11.6c. Maximum wind gust 16mph westerly.</t>
  </si>
  <si>
    <t>Frost lifted overnight as less cold air arrived and the temperatures rose to 4.7c. The morning dawned overcast, but still feeling chilly with a strong southerly wind gusting to 30mph. The temperature continued to rise through the day, so by the end of the afternoon it had become quite mild at 8.7c. The wind continued to blow strong from the south with gusts reaching 32mph. Dry through daylight hours.</t>
  </si>
  <si>
    <t>After a fine and clear night, minimum, 9.2c, the morning has been sunny up to observation. A fine, warm and sunny day followed with only a few clumps of Cumulus mediocris. Top temperature 24.0c, maximum wind gust 17mph WSW.</t>
  </si>
  <si>
    <t xml:space="preserve">Another sunny and very warm day with almost unbroken sunshine, maximum temperature 24.4c. maximum wind gust 21mph, E. </t>
  </si>
  <si>
    <t>A bright start, but with outbreaks of light rain moving in to the area around 06:30:GMT, clearing at the observation. A mostly cloudy day followed with light showers, mainly of drizzle. Some bright spells developed during the early evening. Maximum temperature 19.9c. Maximum wind gust, 20mph SE.</t>
  </si>
  <si>
    <t>After a wet night, the morning up to observation has been overcast with intermittent light rain. A cloudy morning followed with continued intermittent light rain. The after noon became brighter with a few brief sunny spells with a couple of light showers. Maximum temperature 13.2c. Top wind speed, 10mph from the west.</t>
  </si>
  <si>
    <t>A cloudy morning so far with outbreaks of light to moderate rain. The day continued with continuous moderate rain with a few heavy bursts thrown in during the late afternoon and early evening. Maximum temperature 15.9c, maximum wind gust, 21mph SSE. Rainfall total =  21.8mm</t>
  </si>
  <si>
    <t>A bright and mild start after rain during the early hours. Low 5.7c, the maximum of 8.4c for the 24 hour period ending at 09:00 GMT was around 03:00 GMT. The morning was bright with sunshine. The afternoon saw much more cloud with rain reaching the area around dusk. Mild, 9.9c up to 18:00. Maximum wind gust, 22mph, ESE.</t>
  </si>
  <si>
    <t>A dry, bright and sunny start. The day continued bright with good sunny spells, but windy again at times, maximum gust 32mph westerly. Maximum temperature 11.8c.</t>
  </si>
  <si>
    <t>A cloudy and rainy start after a cloudy and mild night. Low 5.4c. At observation, overcast and damp, rain stopped. There were further outbreaks of showery rain through the day, but also a few brighter spells, feeling cool, as the temperature slowly fell throughout the day, the maximum temperature of 6.2c was just after observation.  Maximum wind gust 25mph WSW.</t>
  </si>
  <si>
    <t>Clear periods overnight allowed the grass temperature to fall as low as 1.4c, though the minimum screen temperature only fell to 6.1c. A sheet of low Stratus spread in to the area during the early hours making for a cloudy and cooler morning up to observation. The cloud persisted through the morning and in to mid afternoon, when it began to thin and break allowing for sunny spells to end the afternoon. Feeling rather cool for the most part, top temperature 10.7c during the late afternoon. Maximum wind speed 22mph, NE.</t>
  </si>
  <si>
    <t>A chilly start with a frost early this morning, minimum temperature –1.0c, grass minimum –3.7c. At observation, bright and dry, though still chilly. The day continued bright for the most part and became very mild, maximum temperature 13.1c by 15:00GMT. The late afternoon saw more overcast conditions and a short drizzly shower. Top wind speed, 17mph, SW.</t>
  </si>
  <si>
    <t>ewet</t>
  </si>
  <si>
    <t>VP</t>
  </si>
  <si>
    <t>DP</t>
  </si>
  <si>
    <t>Annual %</t>
  </si>
  <si>
    <t>Feb</t>
  </si>
  <si>
    <t>Mar</t>
  </si>
  <si>
    <t>Apr</t>
  </si>
  <si>
    <t>May</t>
  </si>
  <si>
    <t>A sunny start after a cool night, minimum 6.2c and 4.5c on the grass. The rest of the day could almost be described as pleasant after the very poor conditions over most of the month. Sunny spells and stayed dry until early evening when more light rain arrived in the area. Maximum temperature 19.5c. Maximum wind gust, 21mph, S.</t>
  </si>
  <si>
    <t>After a clear and quite cool night with a touch of ground frost, cloud moved in to the area before dawn to produce a little light rain through the morning. At observation, overcast with light rain, feeling cool. The cool and cloudy conditions with the odd spot of rain continued throughout the day, breezy too, top wind speed 25mph from the west. The night saw more prolonged and moderate rain. Top temperature during to 18:00hrs. 12.1c. The maximum of 12.7 was reached at the end of the 24:00 period.</t>
  </si>
  <si>
    <t xml:space="preserve">A cool start, but not as cool as yesterday, minimum temperature 6.0c and 3.3c on the grass.
There were large amounts of cloud through the morning, though with sunny spells developing towards the observation. The morning and the early part of the afternoon continued unexpectedly pleasant with sunny spells and just a light wind and the temperature climbing to close to 18c. The latter part of the afternoon turned cloudy with a few spots of rain, and the temperature fell back to close to 14c.
</t>
  </si>
  <si>
    <t>Clear periods overnight allowed the temperature to fall to 2.9c and –0.9c on the grass so a touch of ground frost detected. At observation, sunny with just a light SW wind and a rapidly rising temperature. The day continued bright and pleasant with sunny spells and the afternoon became rather warm with the temperature near 16c. Maximum wind gust 13mph, WSW.</t>
  </si>
  <si>
    <t xml:space="preserve">It has been cloudy, breezy and dry up to observation. Light rain set in by late morning with a couple of moderate bursts during the afternoon, windy too, maximum gust 28mph WSW. Much cooler than recently, maximum temperature 16.4c.
The persistent rain cleared by late afternoon, but stayed cloudy, with a couple of showers during the evening period. The late evening became chilly as the cloud cleared away. 
</t>
  </si>
  <si>
    <t xml:space="preserve">A cloudy and damp start after overnight showers. There were a few bright and sunny spells, but it was mostly cloudy, though with only a few light spots of rain. Maximum temperature 19.3c. Maximum wind gust, 18mph, NW. </t>
  </si>
  <si>
    <t>Very mild again overnight, minimum 14.3c. The morning dawned overcast with drizzle, leaving just 0.1mm. At observation, cloudy and muggy. Continuing mostly cloudy with only brief bright and sunny spells. Maximum temperature 17.7c, maximum wind gust, 18mph, WNW.</t>
  </si>
  <si>
    <t>A clear sky and just a light wind last night allowed the temperature to fall to a chilly 7.0c, and 4.3c on the grass by dawn this morning. Sunny from the word go though and warming quickly. The day continued pleasantly warm with good sunny periods. Maximum temperature 21.9c, maximum wind gust, 17mph, SW.</t>
  </si>
  <si>
    <t>A widespread slight air frost overnight. Low –0.7c, grass minimum –3.8c.  Bright to begin with, though with a good deal of high and medium level cloud around. The morning saw sunny spells, though with the odd light shower around. The afternoon started bright, but overcast conditions spread to the area later. Maximum temperature 5.1c.</t>
  </si>
  <si>
    <t>After a night of rain, sleet and wet snow, the day dawned bright chilly and breezy, with a touch of ground frost, grass minimum –0.6c. The day continued bright with good sunny spells and it became less cold, than recently, almost mild feeling in the sunshine with the temperature reaching 5.4c. Maximum wind gust 25mph, WNW. The evening saw clear periods and it quickly became cold with frost setting in.</t>
  </si>
  <si>
    <t>A much brighter start than recently with a little sunshine breaking through, slightly cooler though even with a touch of ground frost early on, minimum on the grass –0.1c. A bright day followed with some good sunny spells developing by the end of the morning and in to the afternoon. Feeling very pleasant with a maximum temperature 11.0c, maximum wind gust, 22mph, NW.</t>
  </si>
  <si>
    <t>The day dawned cloudy with a little rain, this soon cleared and the morning up to observation has been fresh, bright and breezy with sunny spells. Sunny spells continued through the day, but with low humidity (as low as 37%) and a fresh NW wind, it felt distinctly chilly. Maximum temperature 13.4c. Maximum wind gust, 29mph from the NW.</t>
  </si>
  <si>
    <t xml:space="preserve">A cloudy period during the early part of the night put the breaks on what was an initially a rapidly falling temperature. As the cloud gradually dispersed after midnight, the temperature resumed its fall, but at a slower rate, as freezing fog formed throughout the area. Low –3.0c, grass minimum –5.3c.
At observation: There is still a slight snow cover in shaded areas which has now lingered for 5 days. Fog has cleared, now sunny. A mostly sunny but cold day followed. Maximum temperature 1.6c. Maximum wind gust 18mph SSW.
</t>
  </si>
  <si>
    <t xml:space="preserve">Another cold and frosty start, and though not quite as cold as recent nights on the thermometer, the frost has been penetrating as there has been a continuing force 2-3 southerly wind. Low –1.3c and –5.2c on the grass. There were sunny conditions through the morning and early afternoon with the temperature reaching 1.1c. 
A layer of thick cirrostratus blocked out the sun from around mid afternoon and the temperature quickly dropped back below freezing. Maximum wind gust 17.3mph SSE.
</t>
  </si>
  <si>
    <t>After a rainy night, the day dawned overcast with light to moderate rain.  Low 3.4c. At observation, still wet though brighter with broken cloud. Bright and sunny spells continued through the morning and in to the early part of the afternoon before more cloud and light rain arrived before dark. Maximum temperature 7.1c. Maximum wind gust 25mph NE.</t>
  </si>
  <si>
    <t>After a mild and cloudy night with a little drizzle, the morning so far has been overcast and muggy feeling. At observation, bright spells developing. The day continued to be raher cloudy, but there were a few sunny spells and it felt very warm at times. There were also a few showers. More prolonged rain arrived during the evening, becoming breezy. Maximum temperature 22.3c. Maximum wind gust, 24mph, SE.</t>
  </si>
  <si>
    <t>After yesterdays rain, it has been a cloudy and damp morning up to observation. The morning saw a few bright spells, which developed in to pleasant sunny spells in the afternoon, maximum temperature 14.6c. Maximum wind gust, 13mph NE.</t>
  </si>
  <si>
    <t xml:space="preserve">After a rainy night, the day dawned dull and damp with intermittent light rain. At observation, still overcast, but brighter patches showing. The morning continued to brighten up with sunny spells, but heavy showers quickly broke out in the area with thunder. The afternoon saw the cloud dissolving with good sunny spells developing, breezy. Maximum temperature 20.2c Maximum wind gust 24mph, W. </t>
  </si>
  <si>
    <t>Cloud and a moderate south easterly breeze has helped keep the temperature up and prevent a frost overnight. At observation, still rather cloudy here, though some clear skies to the north-west of the area. The morning soon turned sunny and the temperature climbed to a maximum of 12.9c in the afternoon, feeling warm and pleasant in the sunshine. Maximum wind gust 22mph, SSE.</t>
  </si>
  <si>
    <t>After a clear and cool night, low, 4.3c and 2.1c on the grass, thick fog down to 100 yards visibility formed around dawn, which quickly lifted in to low cloud making for a dull start. At observation, becoming brighter with the low Stratus thinning and breaking. The morning and early afternoon continued bright with sunny spells. From mid afternoon onwards, more cloudy conditions prevailed, though still with a few bright or sunny spells. Maximum temperature 17.5c, maximum wind gust, 14mph, WNW.</t>
  </si>
  <si>
    <t>The night has been dry and mostly clear, though with still enough wind to prevent the temperature falling lower than 6.8c. The morning has been bright and sunny to observation. Sunny spells continued through the day, and with a much lighter wind than Saturday, though there were rather large amounts of cloud around at times. Maximum temperature 15.4c. Maximum wind gust 22mph, SW.</t>
  </si>
  <si>
    <t>Overcast conditions arrived during the early hours raising the temperature to 6c around dawn from a low of 3.6c and 0.4c on the grass. At observation, overcast and dry, feeling cool. Apart from a little brief brightness around lunch time the day remained overcast and rather dull. Some light rain set in by the end of the afternoon which continued in to the evening. Feeling quite cool again, especially in the at times moderate easterly wind, maximum temperature 13.4c. Maximum wind gust 27mph, ESE.</t>
  </si>
  <si>
    <t>It has been a rainy and windy night with the wind gusting to 35mph, though mild with the temperature rising steadily to reach 9.1c, the  maximum for the 24 hour period ending at 09:00 hours. Currently at observation, overcast and windy with moderate drizzle. The morning continued dull and breezy with mainly light rain. The afternoon saw brighter conditions and sunny spells spread to the area, though becoming cooler all the time, temperature by 17:00hrs 3.7c. with ground frost setting in.</t>
  </si>
  <si>
    <t>A bright start with sunny spells set the theme for the day, becoming warm by afternoon with a top temperature of 22.4c.</t>
  </si>
  <si>
    <t>&lt;0.5</t>
  </si>
  <si>
    <t>After some light rain overnight, a cloudy, mild, damp and misty to start the day. At observation, visibility improving with one or two brighter patches showing in the Stratocumulus. Mainly cloudy conditions prevailed  though the day, with only a couple of brief bright spells, very mild and muggy feeling, maximum temperature 16.3c. Maximum wind gust, 21mph, ESE.</t>
  </si>
  <si>
    <t>A dry bright and mild start to the day, though with a good deal of thin high and mid level cloud around. The cloud thickened through the day and the afternoon became quite dull with a few light spots of rain, but not enough to leave even a trace. The temperature reached 10.4c, maximum wind gust 17mph SSW.</t>
  </si>
  <si>
    <t>A bright and sunny morning up to observation. The morning and early afternoon continued fine and warm with good sunny periods, from mid afternoon onwards cloud increased to overcast giving a little intermittent light rain. The evening and night saw moderate bursts of rain. The temperature peaked at 21.7c, mostly calm throughout.</t>
  </si>
  <si>
    <t xml:space="preserve">The night has been mild with the temperature falling no lower than 10.9c, but the 24 hour minimum was lower at 9.0c. 
The day dawned overcast and humid with light to moderate rain. At observation, overcast with light rain. Mostly cloudy and very humid conditions persisted throughout the day with one or two light showers. Moderate to heavy rain set in around mid evening and continued until the early hours. Maximum temperature 19.9c. Maximum wind gust 24mph SSW.
</t>
  </si>
  <si>
    <t>The morning has been sunny and pleasantly warm up to reading time, 17.4c already, the maximum for the 24hour period since 09:00GMT yesterday. A short spell of overcast conditions followed around 09:30GMT. The afternoon saw the sunshine return and the temperature responded quickly by rising in to the warm category, almost 21c, the warmest so far this year. Maximum wind gust, 22mph, ESE.</t>
  </si>
  <si>
    <t>Moderate rain set in and hour or so before dawn, windy again with south easterly gusts reaching 34mph. At observation, rain stopped, mild and cloudy. The rest of the morning and early afternoon saw further showery rain. A clearance reached the area during the late afternoon with a little sunshine before sunset.  Very windy at times with a westerly gust of 37mph around lunch time, mild though, maximum temperature 11.6c.</t>
  </si>
  <si>
    <t>A cool start for May, minimum air temperature 2.5c, the grass minimum 0.3c, so just missing a ground frost. Bright though with hazy sunshine and in complete contrast to the previous few days, calm up to observation. A dry and warm day followed, though with large amounts of high and mid level cloud making the sun hazy, but still feeling pleasant. A notable fresh NE wind commenced during the early evening, making for quite a breezy end to the day. Maximum temperature 18.3c, top wind speed, 20mph, NE.</t>
  </si>
  <si>
    <t xml:space="preserve">A wet start after a rainy night. Overcast and dull conditions prevailed with  the temperature slowly falling through the day, to be at 2.8c by mid afternoon. Maximum wind gust 15mph ESE. </t>
  </si>
  <si>
    <t>A dry, overcast and very mild start to the day. At observation, cloudy, though with a few small breaks appearing allowing some brightness, still quite breezy. The day continued mostly cloudy, though there were a few brief bright and sunny spells, quite breezy again at times with a maximum gust of 25mph from the WSW. On the mild side once more with a top temperature of 10.0c.</t>
  </si>
  <si>
    <t>Another cold and frosty start, the minimum temperature fell to –3.2c and –6.3c on the grass. At observation, frosty and bright with a good deal of high cloud, hazy sunshine. Still some old patchy snow surviving in shaded areas of the garden. The cloud thickened through the morning and in to the afternoon producing the odd light snow flurry. Cold, with the temperature only reaching 2.5c by 17:00hrs. Maximum wind gust 14mph, WSW. The evening and night saw the temperature climb to 5.4c, only to fall off back to 2.0c during the early hours.</t>
  </si>
  <si>
    <t>There has been a widespread ground frost overnight and quite breezy too with the south easterly wind gusting to 25mph, so a significant wind chill. Minimum air temperature 0.4c minimum on the grass –1.7c. At observation, overcast and feeling chilly in the moderate east southeast wind. The day continued overcast and mainly dull, feeling chilly again in the stiff ESE wind. Top temperature 5.4c.</t>
  </si>
  <si>
    <t>A rather cloudy and breezy start, with bright spells. Showers broke out as usual later in the morning and in to the afternoon, though these were lighter than of late. There were also a few brief sunny spells, but it was very breezy taking the edge off the temperature. Maximum temperature 20.9c, Maximum wind gust 28mph SSE.</t>
  </si>
  <si>
    <t>The day dawned overcast after a clear periods earlier in the night allowed the temperature to drop a little lower than recently, minimum 6.2c, and 3.6c on the grass. At observation, dry and mostly cloudy with a few bright patches. The day continued much the same with only brief bright spells. Maximum temperature, 16.9c. Maximum wind gust, 17.1, WSW.</t>
  </si>
  <si>
    <t>Despite a little rain, it has been another warm night, minimum 15.1c. At observation, overcast with a very light wind and dry. A mostly cloud and rather dull day followed with a couple of light showers. A clearance reached the area during the early evening. Maximum temperature 19.8c. Maximum wind gust, 21mph, westerly.</t>
  </si>
  <si>
    <t>A mild, cloudy and rather damp start after a little rain overnight. A few bright spells developing towards the observation. Sunny spells developed from late morning and continued through the afternoon, becoming warm, maximum temperature 22.4c. Maximum wind gust, 17mph, W.</t>
  </si>
  <si>
    <t>After light rain overnight, the day dawned dull and damp. More light to moderate rain moved in to the area around 08:15GMT. Intermittent light to moderate rain continued through the morning and in to the late afternoon. Maximum temperature 16.8c, maximum wind gust, 18mph, ESE.</t>
  </si>
  <si>
    <t>A cool night for July, minimum 8.1c and 6.1c on the grass. Bright with sunny spells and increasing cloud up to observation, quite breezy. A generally cloudy and rather cool day for July followed, but there were bright and sunny spells, especially late in the afternoon when it felt quite pleasant, maximum temperature 17.7c. Maximum wind gust 24mph, W.</t>
  </si>
  <si>
    <t>A dry and rather cloudy start with a few bright spells. The day stayed dry with sunny spells. Maximum temperature 15.1c. Maximum wind gust, 18mph, W. Cooling down quickly after dark under a clear sky.</t>
  </si>
  <si>
    <t>After a mild night, minimum 13.6c, the morning has been bright and breezy with sunny spells. The morning and afternoon saw further sunny spells, though cloud increased to overcast by mid afternoon. Feeling very warm despite a quite strong wind, top temperature 23.4c, maximum wind 27mph  westerly.</t>
  </si>
  <si>
    <t>The morning up to observation has been windy with a very disturbed looking sky and only the odd bright spell. Mostly cloudy through the day, with blustery showers, a few sunny spells helped lift the temperature to 15.8c. Maximum wind gust, 27.2, SSW.</t>
  </si>
  <si>
    <t>Very warm with the sun shining from an almost clear blue sky this morning. The day continued fine with sunny spells, feeling hot in the sun, maximum temperature 25.0c. Maximum wind gust 24mph, E.</t>
  </si>
  <si>
    <t xml:space="preserve"> &lt;             Stevenson     Screen.     Readings  at 09:00 GMT                       &gt;</t>
  </si>
  <si>
    <t>Total air frosts</t>
  </si>
  <si>
    <t>Ice days</t>
  </si>
  <si>
    <t>Annual mean</t>
  </si>
  <si>
    <t>edry</t>
  </si>
  <si>
    <t>It has been a very warm night for September with the temperature only falling to 16.6c. Cloudy, breezy and dull to start, though with a few bright spells developing for a time before observation. There were sunny spells later during the morning and in to the afternoon, becoming very warm. The evening became more cloudy for a time with a short light shower just before dusk. Maximum temperature 23.5c. Maximum wind gust, 22mph, SE.</t>
  </si>
  <si>
    <t>Another night of heavy rain here with again over 20mm recorded. The morning has been overcast, breezy and dry, though with bright and sunny spells developing close to the observation. Showers soon developed through the morning, more showers occurred during the afternoon with heavy downpours and squally winds. Cool again, top temperature 14.5c, maximum wind gust 29mph, WSW.</t>
  </si>
  <si>
    <t>After a mostly clear night, cloud increased to overcast through the morning. At observation, mostly cloudy, breezy and dry. Staying overcast and dull throughout with a few spots of rain by late afternoon, windy again, especially by early evening, maximum gust, 28mph SE. Maximum temperature 17.1c.</t>
  </si>
  <si>
    <t>Bright and breezy with hazy sunny spells up to observation. Cloud increased further through the morning with moderate blustery showers breaking out, these continued in to the early afternoon. Feeling quite cool, especially in the showers. From mid afternoon onwards and in to the evening the cloud began to dissipate allowing for longer sunny spells. Maximum temperature 18.5 during the late afternoon. Maximum wind gust, 29mph, SW.</t>
  </si>
  <si>
    <t xml:space="preserve">Note: Because of the low temperatures and ice, there have been no anemometer readings since yesterday afternoon.
Very cold overnight with a penetrating moderate frost and a continuing force 4 north-to-north east wind. Low –2.0c. Grass minimum –5.6c. At observation clear and very cold with a force 4 NE wind, moderate frost. Bright cut very cold conditions continued with persistent frost. Maximum temperature 0.0c. </t>
  </si>
  <si>
    <t>A dry, bright and rather breezy start to the morning, but with a good deal of high cloud moving in towards the observation. The morning and early part of the afternoon saw a few hazy sunny spells before lower cloud arrived around mid afternoon giving some heavy showery rain. Maximum temperature 20.1c. Maximum wind gust, 21mph, S.</t>
  </si>
  <si>
    <t>After last nights stormy conditions, the day dawned clear, breezy and cool with a ground frost. Grass minimum –1.3c. A bright and breezy day followed with rather a chilly feel, top temperature 5.6c, top wind speed 25mph SSW.</t>
  </si>
  <si>
    <t>After a mostly overcast night with a few spots of rain, the morning so far has seen the cloud clearing with a few sunny spells coming through, quite mild. The day continued bright with good sunny spells, feeling quite pleasant with a maximum temperature near 10c, but quite breezy at times, maximum gust 32mph from the west.</t>
  </si>
  <si>
    <t>A dull and cloudy start with light rain and sleet. At observation, rain stopped, but still overcast, dull and wet, chilly. The morning and afternoon saw a few sunny spells, with just a couple of  brief very light showers, quite windy at times and chilly feeling. Top temperature 5.9c, maximum wind gust, 31mph WSW. Ground frost developed quickly during the evening under a clearing sky.</t>
  </si>
  <si>
    <t xml:space="preserve">After a mild and humid night, the day dawned misty over the near by fields. Low cloud quickly spread over the area just after sunrise. The cloud broke through the morning and it was all ready feeling very warm and humid by the observation. 
Sunny periods continued, though a good deal of cb. built through the late morning and in to the early afternoon threatening showers. The wind increased from the NE by mid afternoon and the cloud began to dissolve away, so it was cloudless by late afternoon, feeling quite hot for the most part. Maximum temperature 25.7c. Maximum wind strength, 27mph.
</t>
  </si>
  <si>
    <t>A clear start with a widespread ground frost, minimum on the grass –2.3c, minimum air temperature 0.4c. A sunny day followed with only small amounts of high cloud, top temperature 5.1c, maximum wind gust 20mph, WSW.</t>
  </si>
  <si>
    <t xml:space="preserve">The day dawned cloudy, mild and damp after a wet night. More light rain moved in by observation, though cleared soon afterwards, but it remained mostly cloudy and rather damp in to the early afternoon. Clearer fresher conditions moved in to the area around mid-afternoon with sunshine. Feeling mild with a maximum temperature of 10.0c maximum wind gust 18mph, southerly. </t>
  </si>
  <si>
    <t>A frosty start with mist over the fields. Minimum air temperature –1.5c, grass minimum –3.8c. At observation, sunny with the temperature rising quickly. The day continued mainly sunny, though becoming very hazy at times through the afternoon. The westerly wind increased to fresh, though out of the wind it still felt very pleasant. Top temperature 11.9c. Maximum wind gust 28mph.</t>
  </si>
  <si>
    <t>A cloudy and damp start after overnight rain, quite a mild night though, minimum 13.2c. At observation, cloudy with a few brighter spots and light rain. Another mainly cloudy day followed, with just a few glimpses of the sun. Light to moderate rain, accompanied by a fresh  NW wind set in by mid afternoon. The rain died away by evening, but the NW wind continued to increase, gusting to 32mph. Maximum temperature 19.1c.</t>
  </si>
  <si>
    <t>Another cloudy and damp morning up to observation, after more rain overnight. The morning stayed cloudy and rather cool feeling in the fresh NE wind. The cloud gradually cleared during the afternoon allowing lengthening spells of hazy sunshine. The temperature responded quickly, rising to a maximum of 15.1c. Maximum wind gust 28mph, East.</t>
  </si>
  <si>
    <t>ENE</t>
  </si>
  <si>
    <t>Thick fog early this morning lifted in to low cloud, which a produced a little light rain and drizzle before thinning to allow bright and sunny spells towards observation. The continued bright with a few sunny spells  and variable cloud. Maximum temperature 16.7c. maximum wind gust, 17mph, NW.</t>
  </si>
  <si>
    <t>A clear and cooler start than recently, low 4.9c, grass minimum 1.1c. A bright day with sunny spells, though feeling cooler than recently. Maximum temperature 10.7c Maximum wind gust 21mph, WSW.</t>
  </si>
  <si>
    <t>A ground frost was detected before midnight, grass minimum –0.4c. Cloud increased during the early hours bringing rain and milder air, so a damp and cloudy start to the day. At observation, cloudy with light rain, breezy. The day continued mostly overcast with only brief bright spells and with further outbreaks of rain, mainly light, but with a few short moderate bursts. Top temperature 14.8c. Maximum wind gust 25mph, SE.</t>
  </si>
  <si>
    <t>A cloudy and damp start after last nights rain. The morning and afternoon saw a few bright and sunny spells, especially towards the end of the afternoon, but there was a good deal of cloud for the most part, mild though with the temperature reaching 14.1c. Maximum wind gust 22mph, ESE.</t>
  </si>
  <si>
    <t>There has been much more cloud around overnight, so not as cool as recently. Mostly cloudy up to observation too, though there have been a few brief sunny spells. Hazy sunny spells developed during the morning and early afternoon, though again with thicker cloud around during the late afternoon hiding the sun. Still warm and pleasant though, maximum temperature 18.0c. Top wind speed, 17mph, S.</t>
  </si>
  <si>
    <t>After a cool start, low 7.0c, the morning has been dry, bright and breezy. The day continued breezy with rather large amounts of cloud, but there were a few sunny spells. Maximum temperature 17.4c. Maximum wind gust, 25mph WSW.</t>
  </si>
  <si>
    <t xml:space="preserve">After a little overnight rain, the morning up to observation has been windy and damp with a good deal of low cloud and mist. The day continued overcast and dull, also with a period of rain during the afternoon, though the NE wind reduced light to moderate. Cooler than of late, the maximum temperature 10.4c. Maximum wind gust 25mph ENE early in the day.  </t>
  </si>
  <si>
    <t>It has been an overcast and mild night, minimum 11.5c. The cloud cover has thinned somewhat through the morning allowing for a few brighter spells up to observation. Sunny spells developed by the end of the morning. The afternoon became mainly sunny and warm feeling, maximum temperature 19.4c. Maximum wind gust 19mph, east.</t>
  </si>
  <si>
    <t xml:space="preserve">Clearing skies last night lead to a cool night and the first ground frost of the season, minimum 0.5c and 
–1.5c on the grass. Rather cloudy conditions spread in through the morning, but brightening up again around the observation, feeling cool. Quite a pleasant day followed with sunny spells with just a very light northerly drift. Maximum temperature 14.1c. Cooling down quickly after dark under clear periods.
</t>
  </si>
  <si>
    <t>A colder morning than expected with a widespread frost and dense freezing fog. Low –2.6c, grass minimum –4.9c. At observation, cold with thick fog and slight drizzle. The day continued mostly foggy, though there was a brief brighter interlude around 14:00, low cloud and mist quickly returned, so the temperature remained pegged back to a maximum of 4.9c.</t>
  </si>
  <si>
    <t>Mostly cloudy this morning, though with bright and sunny spells developing during the observation. Less breezy than recent day’s. The day continued rather cloudy with a few glimpses of the sun, maximum temperature 18.6c, maximum wind gust, 23mph, westerly.</t>
  </si>
  <si>
    <t>A rather overcast mild, dry and brighter start with the cloud thinner than on recent days. Overcast conditions intensified through the day with little further brightness, dry and mild though with a moderate to fresh westerly wind, Maximum temperature 11.1c, maximum wind gust, 22mph, west.</t>
  </si>
  <si>
    <t>After a windy night, the morning so far has been windy and overcast giving an autumnal feel to the morning. The morning and early afternoon saw a good deal of cloud with just brief sunny spells, quite breezy and cool too. From mid afternoon the cloud broke to allow for some sunny periods and the temperature climbed to 20c. The evening saw more cloud once more with a couple of brief light showers. Maximum wind gust 27mph, WNW.</t>
  </si>
  <si>
    <t>A little cooler this morning after a few cloud breaks overnight allowed the temperature to fall low enough for a ground frost, grass minimum –1.1c. At observation, bright and calm, with the sun breaking through the thin medium level cloud. A dry and pleasant morning followed with sunny spells, which continued until around midday when a sheet of Stratocumulus cloud arrived and made for an overcast afternoon. Maximum temperature 9.4c, maximum wind gust 16mph from the NNW.</t>
  </si>
  <si>
    <t>A foggy start with visibility less than 200 yards. At observation, fog has thinned to shallow mist, becoming brighter.  The day remained overcast with little further brightness. Showery light rain set in by mid afternoon. Feeling rather cool, maximum temperature 9.6c. Maximum wind gust, 20mph, SSE.</t>
  </si>
  <si>
    <t xml:space="preserve">A bright and windy start after a windy night with rain. At observation, clear and sunny, but  with a chilly strong south-westerly wind. The morning saw sunny spells at first, but cloud quickly increased to produce blustery wintry showers during the late morning and afternoon. Feeling cold in the strong westerly wind, maximum temperature 7.9c. Maximum wind gust 32mph, SSW. </t>
  </si>
  <si>
    <t>Clearer conditions have spread to the area overnight. Low 1.0c, grass minimum –2.4. At observation light soft hail, feeling cold, icy patches. There were sunny spells through the morning, a heavy snow and graupel shower followed just after lunch time giving a slight covering which froze by mid afternoon, further light snow showers continued in to the evening, very cold. The maximum temperature briefly touched 3.0c, before falling rapidly to near freezing after lunch. Maximum wind gust 22mph ENE.</t>
  </si>
  <si>
    <t>Another mild, dry and cloudy start to the day. The cloudy conditions persisted throughout with only brief bright spells. Continuing very mild though with the temperature reaching 10.1c. Maximum wind gust 18mph, WNW.</t>
  </si>
  <si>
    <t>A damp, overcast, misty and very  icy start, though with only a ground frost. Low overnight, 0.5c, grass minimum –1.2c. The mist and low cloud cleared by the end of the morning allowing a sunny afternoon when the temperature rose to 3.1c briefly. The evening began clear with a slight frost, but cloud and further freezing rain reached the area by mid evening making for treacherous conditions once again. Maximum wind gust, 17.3mph SW.</t>
  </si>
  <si>
    <t>After a slow thaw last night, the temperature fell to –3.3c under clearing skies, and as low as –5.0c on the snow, and with a moderate to fresh easterly wind, a penetrating moderate to severe frost, so very icy indeed this morning. Though a few centimeters of snow melted away in the short thaw, there was still a good cover of around 9cm of snow left at morning observation. The day saw good amounts of winter sunshine, but still very much on the cold side with the snow remaining frozen in shaded areas all day. Maximum temperature 1.6c. Maximum wind gust 25mph, ESE.</t>
  </si>
  <si>
    <t>Rain arrived here around 5am, which was light initially, but turned moderate to heavy through the morning giving 13.8mm leading up to observation. Windy too with south easterly gusts reaching to 33mph. Further moderate to heavy rain continued until around 10:30 GMT. The rest of the morning saw drizzly outbreaks with a continuing strong southerly wind. The afternoon saw brighter conditions as the wind veered south westerly, strong. Maximum gust 42mph. Maximum temperature 15.5c.</t>
  </si>
  <si>
    <t>A cloudy, damp and misty start after a little overnight rain. There were further outbreaks of light rain through the morning. The afternoon saw much clearer and brighter weather spread in to the area, though with a rather strong south westerly wind. Maximum gust 35mph, feeling very mild despite the wind, maximum temperature, 16.6.</t>
  </si>
  <si>
    <t>A cold start with thick freezing fog, low, -2.0c and –5.3c on the grass. Fog persisted for much of the day, though the sun was visible for the most part. Cold, with the maximum temperature briefly touching 1.0c, but quickly fell back to freezing around the early afternoon. The fog cleared by evening, but continued frosty.</t>
  </si>
  <si>
    <t xml:space="preserve">The day began dry and breezy with hazy sunny spells. Cloud quickly increased through the morning with light rain setting in just before the observation, but only producing a trace by then.
The mainly light to moderate rain cleared around 10:00 GMT with sunny spells following which continued for the rest of the day. Maximum temperature 15.7c. Maximum wind gust 29mph from the East.
</t>
  </si>
  <si>
    <t>Bright, but severe frost here this morning, minimum –6.0c, grass minimum –8.6c. A very cold day with the temperature only managing –1.3c, despite good spells of sunshine. No wind to speak of. The evening saw the temperatures fall rapidly with a temperature of –7c by 21:00hrs.</t>
  </si>
  <si>
    <t>SSE</t>
  </si>
  <si>
    <t>Ne</t>
  </si>
  <si>
    <t>Note: 13th day, ground still partially frozen.Light to moderate sleet and wet snow over night has changed back to continuous moderate rain this morning. Total rain since 09:00 yesterday is 16.7mm. The day continued with intermittent light to moderate rain, feeling cold and raw in the strong north east wind, the wind chill ranged between –5c and –2c for the most part. Maximum wind gust 32mph, ENE. Maximum temperature 2.9c.</t>
  </si>
  <si>
    <t>A dull damp and cloudy start after early drizzle. The day remained dull and overcast. Maximum temperature 9.4c. Maximum wind gust 13mph, NW.</t>
  </si>
  <si>
    <t>A clearing sky just before dawn allowed for a bright and sunny start to the day. At observation, becoming rather cloudy from the south. Further bright and sunny spells developed through the morning and afternoon, feeling quite pleasant with the temperature reaching 14.9c. Maximum wind gust, 20mph, SE.</t>
  </si>
  <si>
    <t>A sunny start after quite a chilly night for the time of year, minimum 7.9c, minimum on the grass, 5.8c. Sunny spells continued through the day, feeling quite pleasant with the temperature reaching 21.2c. Maximum wind gust 24mph, SW.</t>
  </si>
  <si>
    <t xml:space="preserve">A clear and chilly start with a widespread ground frost. Minimum temperature, 0.7c, grass minimum –1.9c. The morning and early afternoon saw sunny spells, though feeling rather chilly in a moderate south westerly wind. Cloud brought showery rain by early evening. Maximum temperature 9.1c. Maximum wind gust 22mph. </t>
  </si>
  <si>
    <t xml:space="preserve">Dry, breezy, cloudy and mild up to observation. 
Showers soon broke out during the late morning and became heavy in the afternoon with a short but moderate thunderstorm here, and with lightening strikes very close to this station, nearby property was probably struck as emergency services were in the area for some time afterwards. Mostly on the cool side with the temperature mainly around 12c, but briefly reached 14.5c in bright spells. Maximum wind gust, 24mph, WSW.
</t>
  </si>
  <si>
    <t>A damp and foggy start with visibility down to 600 yards. Milder than recent days though, low overnight 5.0c, currently 6.9c. Fog and low cloud lifted briefly during the late morning, but low cloud quickly returned making for an overcast day on the whole. Maximum temperature 8.6c. Maximum wind gust 22mph, E.</t>
  </si>
  <si>
    <t>A clear and sunny start with just a light southerly wind. Low 3.8c, grass minimum 1.1c. Further sunny spells continued through the morning. Cloud increased through the afternoon, with showers breaking out, these continued in to the evening. Maximum temperature 11.4c. Maximum wind gust 22mph, WSW.</t>
  </si>
  <si>
    <t>After another very mild night, minimum 13.2c, early cloudy conditions cleared to allow a warm and sunny morning up to observation. Another pleasant, warm and mainly sunny day followed, maximum temperature 22.6c. Becoming cloudy during the evening with a few heavy spots of rain. Maximum wind gust 17mph, WSW.</t>
  </si>
  <si>
    <t>The morning has been dry, bright and a little less breezy than recent day’s, up to reading time. A rather cloudy day followed with a few light showers, though was warmer than of late, maximum temperature 17.2c in the brighter spells. Maximum wind gust 20mph, SW.</t>
  </si>
  <si>
    <t>Mild and overcast overnight with moderate drizzle producing 3.0mm of rain. The morning up to observation has continued dull and overcast, with further moderate drizzle and fog reducing visibility to less than 500 yards. The morning and early afternoon continued misty with persistent light to moderate drizzle. The temperature fell a little through the morning and early afternoon, so ending up rather cool for mid October. The maximum temperature of 12.2c occurred during the hours of darkness.  Maximum wind gust 14mph, SE.</t>
  </si>
  <si>
    <t>The night was much cloudier than expected; so the temperature held up higher than forecast, low 6.2c. The morning  has been bright with sunny spells developing. There were further sunny spells, but also with large amounts of cloud at times. Maximum temperature 12.5c.</t>
  </si>
  <si>
    <t>After wet and mild night, the morning up to observation has been overcast breezy and damp, with just a couple of bright spells. A mostly cloudy and windy day followed, though with a brief interlude of sunshine during the late afternoon before more cloud moved in to the area during the early evening. Much milder though, maximum temperature 16.5c. Maximum wind gust 32mph, WNW.</t>
  </si>
  <si>
    <t xml:space="preserve">A bright start with hazy sunshine. Sunny spells continued throughout making for a pleasant day, though, again rather breezy at times. Becoming overcast by early evening. Maximum temperature, 21.2c, maximum wind gust, 26mph, SW. </t>
  </si>
  <si>
    <t>Another overcast, misty and dull morning with a moderate frost. The temperature fell overnight to –3.8c and –5.5 on the grass. At observation, overcast and frosty and feeling very cold with the SE wind increasing to force 3 producing a significant wind chill. The morning and afternoon stayed overcast and felt very cold with a top temperature of 0c up to 18:00hrs, but in the force 3-4 SE wind it felt as low as –6c. Clear skies during the evening lead to a ground frost despite the air temperature slowly rising above freezing to 1c.</t>
  </si>
  <si>
    <t>Rather windy and overcast with outbreaks of light to moderate rain for a time this morning. At observation, windy, overcast and damp. Overcast, dull and windy conditions continued throughout the day with intermittent light rain or drizzle. Maximum temperature 18.1c. Maximum wind gust up to 09:00GMT, 28mph, SE.</t>
  </si>
  <si>
    <t>WNW</t>
  </si>
  <si>
    <t>A bright morning, though with large variations of cloud up to observation. The day continued much the same with rather large amounts of cloud, even quite dull at times,  but sufficient breaks occurred from time to time to allow for some sunny spells also.  Maximum temperature 17.0c, maximum wind gust, 16mph, ENE.</t>
  </si>
  <si>
    <t>A sunny start, becoming cloudy through the morning, with just bright spells. The early afternoon saw a few light spots of rain before the cloud broke to allow for good sunny spells for the rest od the day, feeling quite pleasant and warm, maximum temperature 19.2c.Top wind speed 20mph, WNW.</t>
  </si>
  <si>
    <t>The night has been dry, cloudy and mild, low 12.3c; the 24 hour minimum was slightly lower at 11.2c. At observation, overcast and dry. The morning stayed mostly cloudy with only bright spells. The early afternoon saw the cloud clear away to a sunny afternoon, feeling quite pleasant with just a light westerly wind, maximum temperature 17.4c.</t>
  </si>
  <si>
    <t>After a very cool night for June, minimum in the screen 3.3c and 1.1c on the grass, the morning has been a clear and sunny with just a light and variable wind. The day continued mainly sunny and pleasantly warm with just a light wind, maximum temperature 20.6c. The  late afternoon and evening saw cloudy conditions  move in to the area, though it stayed dry.</t>
  </si>
  <si>
    <t>Briefly bright with sunshine early this morning, but thick mid-level cloud reached the area around 07:00 GMT. Moderate spots of rain followed soon afterwards, though was of an intermittent nature up to reading time. Feeling cool in the moderate to fresh NE wind. The rain fizzled out shortly after observation to leave an overcast day with a fresh easterly wind. Maximum temperature 13.5c. Top wind speed, 26mph.</t>
  </si>
  <si>
    <t>WSW.</t>
  </si>
  <si>
    <t>A mild and rather cloudy start with some milky sunshine, more breezy than of late. A mostly cloudy day followed with only bright spells from time to time. Still mild though, maximum temperature 14.6c. Maximum wind gust 22mph, ESE.</t>
  </si>
  <si>
    <t>A dry and bright morning so far with sunny spells. The day stayed bright with sunny spells and although quite breezy it felt quite warm with the temperature reaching 21.6c. Maximum wind gust, 20mph, S.</t>
  </si>
  <si>
    <t>The morning dawned very wet underfoot after rain overnight. Minimum Temperature 9.5c. The morning has been bright with sunny spells with cumulus clouds building, enough to produce a short light shower just before the observation. Sunny spells continued through the day and became more prolonged as the cloud dissolved away, feeling quite pleasant with the temperature reaching 17.4c. Maximum wind gust, 22mph, WNW.</t>
  </si>
  <si>
    <t>A foggy start to the day, visibility down to around 400 yards for a time. The fog lifted shortly after  06:00GMT, but remaining overcast with a few spots of rain and only a few bright spells up to the observation. The cloud began to break by early afternoon and sunny spells developed, feeling quite pleasant for a time before more light to moderate showers arrived by late afternoon. Showers continued in to the evening.  Maximum temperature 20.5c, maximum wind gust, 27mph from the south.</t>
  </si>
  <si>
    <t>Aug</t>
  </si>
  <si>
    <t>Sep</t>
  </si>
  <si>
    <t>30c+</t>
  </si>
  <si>
    <t>5c+</t>
  </si>
  <si>
    <t>25c+</t>
  </si>
  <si>
    <t>0c+</t>
  </si>
  <si>
    <t>21+</t>
  </si>
  <si>
    <t>&lt;0c</t>
  </si>
  <si>
    <t>15c+</t>
  </si>
  <si>
    <t>&lt; = -5c</t>
  </si>
  <si>
    <t>10c+</t>
  </si>
  <si>
    <t>&lt; = -10c</t>
  </si>
  <si>
    <t>Calm</t>
  </si>
  <si>
    <t>ESE</t>
  </si>
  <si>
    <t>Thursday</t>
  </si>
  <si>
    <t>It has been a rainy and rather stormy night with the westerly wind gusting to 38mph. The morning so far has been very windy and cloudy with a few spots of rain. A clearance arrived just before the observation with blustery showers quickly following. The afternoon saw less showers and more brightness, feeling cool especially in the wind, maximum temperature, 15.7c, maximum wind gust 38mph, WSW. The evening became clear and the wind died down.</t>
  </si>
  <si>
    <t>A blustery, dull and wet start after last night’s showers and further light rain this morning. Brightening up during the observation with sunny spells following through the morning. The early afternoon saw showers breaking out in the area with a short heavy downpour here. The cloud began to dissolve away to cumulus mediocris and humilis by mid afternoon making for pleasant, warm and sunny conditions. Maximum temperature 22.4c. maximum wind gust 24mph, SW.</t>
  </si>
  <si>
    <t>A cold and frosty start with shallow freezing fog. Minimum air temperature –3.2c, grass minimum –5.4c. At observation, sunny and frosty. The day continued sunny, but very much on the cold side with ground frost persisting in the shade, top temperature up to 18:00 hrs, 2.2c. Maximum wind gust 19mph from the SE.</t>
  </si>
  <si>
    <t>Clear periods allowed the temperature to drop to 5.7c, and 2.5 on the grass last night before cloud arrived just after midnight. The morning has been cloudy and dry up to observation. Bright and sunny spells developed by late morning and in to the afternoon, feeling quite pleasant with only a very light and variable wind. Maximum temperature 15.7c.</t>
  </si>
  <si>
    <t>A clear and chilly start with a ground frost. Sunny up to observation with a few cumulus clouds beginning to bubble up. Good sunny spells continued through the morning and in to the afternoon. The late afternoon saw much more cloud around, but stayed dry. Maximum temperature 17.0c. Top wind speed, 20mph SSE.</t>
  </si>
  <si>
    <t>A cool start to the day, grass minimum 1.1c. Bright with sunny spells up to observation. The day continued pleasant and bright with sunny spells, though with a good deal more cloud towards the end of the afternoon and in to the evening. Maximum temperature, 16.5c. Top wind speed 17mph, WNW.</t>
  </si>
  <si>
    <t>Variable cloud has produced a few light showers overnight. During clear spells the temperature has fallen low enough for a ground frost and icy stretches to form. Low 2.4c with –2.3c on the grass. At observation, Breezy, cool and cloudy. There were a few bright spells, but also a good deal of cloud around which produced a few light showers, feeling cool in the fresh westerly wind, maximum gust 29mph. Maximum temperature 5.3c.</t>
  </si>
  <si>
    <t>After a very warm night, (minimum 16.0c) it has been a mostly overcast, dull and breezy morning. Some light drizzle noted at observation, leaving only a trace of rain. The morning continued overcast with some heavy showers in the area, but nothing of any note was recorded at this location. The afternoon saw much brighter and fresher but windy conditions spread in. Maximum wind gust 37mph, SSW. Maximum temperature 21.6c.</t>
  </si>
  <si>
    <t>Overcast, muggy and quite dull to begin with. Sunny spells developed by late morning and continued in to the afternoon. Thicker cloud increased during the late afternoon with a couple of short but moderate showers. Maximum temperature 24.1c. Maximum wind gust 20mph ENE.</t>
  </si>
  <si>
    <t>A cloudy start with the odd spot of light rain around, but has not left even a trace. At observation, mild and bright with sunny spells and a brisk westerly wind. Bright, dry and breezy conditions continued through the day. Maximum temperature 14.4c, maximum wind gust 24mph, WSW.</t>
  </si>
  <si>
    <t>It has been another mild night with the odd shower around, minimum 12.0c. There have been a few sunny spells this morning and feeling quite warm by observation. There were some heavy showers in the vicinity around lunch time, but only a few heavy spots of rain were noted, then the day continued warm with sunny spells. Maximum temperature 22.8c, maximum wind gust 21mph, west.</t>
  </si>
  <si>
    <t xml:space="preserve">Yesterday: Note: Now going in to the 12th day with the ground still frozen hard.
The temperature climbed to 2.0c as cloud increased through the early hours. A cold and dry start with a fresh north east wind. Light rain set in around 08:30 GMT At observation, cold and windy with light rain. Light to moderate rain continued through the morning and turned to sleet before dieing out around 13:30GMT. The evening saw further outbreaks of sleet and wet snow.  Feeling very cold in the fresh east to northeast wind, maximum gust, 32mph. Maximum temperature 2.7c.
</t>
  </si>
  <si>
    <t>Clear, breezy and sunny to start the day, low, 7.9c, grass minimum 4.8c. There were further sunny spells through the day, very breezy again at times, so feeling rather cool. Maximum temperature 18.3, maximum wind gust 29mph, WSW.</t>
  </si>
  <si>
    <t>It has been another warm and humid night, minimum temperature 14.5c. A bright start, but with a good deal of mid level cloud around. Almost overcast by the observation, with a few spots of moderate rain. A mostly cloudy, hot and humid day followed with only brief glimpses of the sun, even the odd spot of rain. Maximum temperature 26.4c.</t>
  </si>
  <si>
    <t>Nov</t>
  </si>
  <si>
    <t>Dec</t>
  </si>
  <si>
    <t>Oct</t>
  </si>
  <si>
    <t>mean max</t>
  </si>
  <si>
    <t>mean min</t>
  </si>
  <si>
    <t>mean</t>
  </si>
  <si>
    <t>monthly rain</t>
  </si>
  <si>
    <t>Bright with hazy sunny spells and quite mild up to observation. Turning rather dull and overcast through the late morning and in to the afternoon with the odd spot of rain. Maximum temperature 14.7c to 18:00hrs. Maximum wind gust 20mph, SW.</t>
  </si>
  <si>
    <t>NNE</t>
  </si>
  <si>
    <t>A much clearer start, with a widespread ground frost, low 0.3c and –3.4c on the grass. Feeling cold in a moderate northeast wind. A dry and bright day followed with hazy sunshine. Cold, maximum 2.2c. Maximum wind gust 21mph, ENE.</t>
  </si>
  <si>
    <t>A wet night with a steadily rising temperature, the 24 hour maximum of 6.5c was at observation. Cloudy and damp currently with a light SE wind. An overcast day followed with a few spots of light rain. Maximum temperature 7.6c. Maximum wind gust 26mph SE.</t>
  </si>
  <si>
    <t>A very warm and muggy start, since midnight the temperature hasn’t fallen below 17.0c. The 24-hour minimum was lower though at 15.0c. During the observation, cloudy, muggy and damp, with a few brighter patches of sky to the SW. The day continued most cloudy and breezy with just a few brief sunny spells during the afternoon. Maximum temperature 21.7c, maximum wind gust, 23mph, SE.</t>
  </si>
  <si>
    <t>After a clear night, a bright though chilly start with shallow mist over the fields, minimum temperature 5.1c, and 2.0c on the grass. Another dry and bright day followed with sunny spells, though there was a good deal more cloud around by mid afternoon through to early evening. Maximum temperature 17.6c. Maximum wind gust, 18mph WSW.</t>
  </si>
  <si>
    <t>The night as been windy, dry and mild. At observation, overcast and windy, with light rain just commencing, only a trace recorded at this time. The morning saw showers and the wind veering north westerly and increasing to strong. There were gale force gusts reaching in excess of 46mph during the afternoon with brief showers and sunny spells. Feeling cool with the temperature falling off from a maximum of 11.9c early on.</t>
  </si>
  <si>
    <t>A bright morning with sunny spells so far after a rather chilly night, minimum 8.2c, minimum on the grass 6.2c. A fine and pleasant day followed with sunny spells. Maximum temperature 21.8c, maximum wind gust 18mph, W.</t>
  </si>
  <si>
    <t>Around 0.5cm of very wet snow and sleet overnight stuck readily to well frozen surfaces, creating very dangerous conditions here. Minimum temperature –2.6c, grass minimum –5.0c. At observation, brighter, with sub-zero temperatures. The day saw sunny spells with a cold NE wind and a few flakes of snow blowing around. Maximum 1.9c. top wind speed, 17mph. NE.</t>
  </si>
  <si>
    <t xml:space="preserve">A dry and mostly cloudy morning up to observation. Sunny spells developed through the morning and continued in to the afternoon, though cloud increased to overcast later, making for a dull end to the day. Maximum temperature 13.5c. Maximum wind gust 20mph southerly. </t>
  </si>
  <si>
    <t>Freezing fog and frost this morning made conditions very icy after last nights snowfall left a fresh covering of around 1cm, on top of the old patchy 4cm of snow. The temperature dropped to –1.3c and –5.3c on the snow cover. The minimum air temperature of –3.0c was recorded at the beginning of the 24hour period yesterday. At observation, thick fog and icy. The fog thinned to mist through the morning, but it stayed dull, damp and overcast. The late afternoon saw light rain setting in. Top Temperature 3.1c with a steady thaw. The rain turned to sleet and wet snow during the evening giving a temporary slight cover.</t>
  </si>
  <si>
    <t>After another mild and overcast night, the cloud broke up around dawn making for a much brighter start with a few sunny spells. The lowest temperature of 9.7c occurred around 08:00 GMT.  A mainly sunny day followed Feeling pleasant out of the moderate northerly wind. Maximum temperature, 13.9c. Maximum wind gust 14mph.</t>
  </si>
  <si>
    <t>After a bright and sunny stat, cloud increased to overcast by observation. There were a few hazy sunny spells during the early part of the afternoon, but on the whole it remained mostly overcast. Maximum temperature 19.7c. Maximum wind gust 13mph, ESE.</t>
  </si>
  <si>
    <t>A brighter start, just missing a ground frost first thing, grass minimum 0.2c. At observation, dry with a light wind though upper and medium level cloud increasing to almost overcast. A mostly cloudy day followed, though there were a few hazy sunny spells, quite warm too, maximum temperature 16.6c. Top wind speed, 22mph, ENE.</t>
  </si>
  <si>
    <t>It has been another windy night with showery rain. At observation, very windy with a gusting westerly wind and a light shower. The day continued very windy with frequent blustery showers. Maximum temperature 9.9c, maximum wind gust 43mph, westerly.</t>
  </si>
  <si>
    <t>0.2mm or more</t>
  </si>
  <si>
    <t>After a clear night another cold start with a widespread air frost, minimum temperature –1.7c, grass minimum –3.6c. At observation, sunny with the temperature rising rapidly. The temperatature initially climbed quickly during the morning in the spring sunshine, but a moderate to fresh cool easterly breeze picked up around 11am and held back the temperature to just under 12c. The afternoon saw cloud roll in from the east and the temperature quickly fell back to around 8c. Maximum wind gust 25mph, ENE.</t>
  </si>
  <si>
    <t>Another overcast, mild and dry start to the day. The day continued mostly overcast, though there were a few brief glimpses of the sun, maximum temperature 11.4c and with very little wind, so feeling very mild. Maximum wind gust 13mph from the west.</t>
  </si>
  <si>
    <t>Another cool and clear start, minimum 5.2c, grass minimum 2.8c. At observation, mostly clear and sunny with just a few wisps of cirrus. Becoming quite warm through the morning and in to the afternoon, with a good deal of sunshine, though it was rather hazy at times due to increasing levels of high cloud. Maximum temperature 20.4c, maximum wind gust, 17mph, easterly.</t>
  </si>
  <si>
    <t>It has been a cold night with a widespread frost and dense freezing fog. Minimum air temperature -1.5c, minimum on the grass -4.6c. At observation, dense fog with ground frost. The morning remained mostly misty or foggy so cold as a result. The afternoon saw the fog lift in to low cloud giving drizzle by the end of the afternoon. Maximum temperature up to 18:00hrs, 5.8c, maximum wind gust 16mph, SE.</t>
  </si>
  <si>
    <t>A dull and misty start after moderate overnight rain. At observation, dull, damp and overcast. The day continued much the same, very little wind, mild feeling though, top temperature 7.8c.</t>
  </si>
  <si>
    <t>Mostly cloudy and very breezy at times so far this morning with a little showery rain, but also a few brighter spells. The day continued very breezy but warm with good spells of sunshine developing, especially during the afternoon. Thicker cloud during the early evening produced a few spots of rain, but not enough to leave a trace. Maximum temperature 24.2c, maximum wind gust 32mph, SSW.</t>
  </si>
  <si>
    <t xml:space="preserve">After a little rain overnight, a clear and sunny to start. Cloud gathered through the morning and afternoon, rain set in by late afternoon with a few moderate bursts. The rain became heavy at time during the evening and later in the night. Maximum temperature 12.1c. Maximum wind gust 28mph SE. </t>
  </si>
  <si>
    <t>Cool, bright and windy to start the day. The bright and windy conditions continued throughout the day, with further strong west to south westerly gusts up to 34mph. There were a couple of brief light showers , but not enough to leave a trace here. Maximum temperature 17.9c.</t>
  </si>
  <si>
    <t>It has been a wild night with the westerly wind gusting to near 40mph during the early hours. The day dawned dry, bright and very windy. The morning continued very windy with gusts again exceeding 40mph, bright though with sunny spells. The wind moderated during the afternoon, but it became overcast with a few brief short showers. Maximum temperature 9.2c, maximum wind gust 42mph from the SSW. The evening continued overcast with rain moving in to the area later.</t>
  </si>
  <si>
    <t>A cold start with frost and thick fog. Minimum temperature 0.6c, grass minimum -2.7c. At observation, cold with the fog showing signs of lifting in to thick Stratus. A rather dull and chilly morning followed. The afternoon saw the sun break through and the temperature responded to reach 11.9c, so feeling quite pleasant with only a very light wind. The evening quickly became cold under a clear sky.</t>
  </si>
  <si>
    <t>Bright, breezy and mild up to observation. The day saw good sunny periods, though very breezy at times. Maximum temperature 17.4c. Top wind gust 28mph, WSW.</t>
  </si>
  <si>
    <t>A dry and mostly cloudy start with a few bright spells. The morning saw sunny spells develop which continued in to the afternoon, feeling quite warm, maximum temperature, 19.7c. Maximum wind gust, 14.2, WNW.</t>
  </si>
  <si>
    <t xml:space="preserve">It has been a very mild but also very windy night with an easterly gust reaching 40mph. At observation, after recent rain, cloudy and dull, though not as windy. The day continued dull and rainy, though with much lighter winds, especially during the afternoon. Very mild, top temperature 10.0c. </t>
  </si>
  <si>
    <t>Rather cloudy to start the day with some slight drizzle, though only enough to leave a trace. Cloud breaks allowed for sunny spells to develop, especially from mid afternoon onwards, Feeling very warm and humid, maximum temperature 22.6c Maximum wind gust 14mph, W.</t>
  </si>
  <si>
    <t>A dull and wet morning so far with continuous light rain and moderate drizzle. The day continued showery and mostly overcast with only brief brightness, breezy too. Maximum temperature 18.9c. Maximum wind gust 29mph E.</t>
  </si>
  <si>
    <t>After a little overnight rain, it has been another windy and bright morning up to observation. Continuing very windy with sunny spells and a couple of brief sharp showers around lunchtime. The afternoon was dry and bright  but still very blustery, feeling cool, top temperature 14.6c. Maximum wind gust 33mph, SW.</t>
  </si>
  <si>
    <t>It has been a very cold night with a severe frost; the minimum air temperature fell to –6.2c, and as low as –9.4c on the snow cover. At observation, very cold, clear and sunny, but still frosty and icy, and still with 5cm of snow cover. The day continued mostly sunny and the temperature responded by rising to a maximum of 4.2c, being the highest of the month so far. More cloudy conditions spread in to the area by late afternoon and early evening, thus preventing an early evening frost.</t>
  </si>
  <si>
    <t>A clear and cool start, low 5.2c and a grass minimum of 2.8c here this morning. The temperature is rising quickly now with wall-to-wall sunshine and just a light NE wind. A mostly sunny and warm day followed with only small amounts of Cumulus humilis clouds. There was more of a noticeable NE breeze during the afternoon, maximum wind gust 21mph, and maximum temperature of 20.1c.</t>
  </si>
  <si>
    <t>Severe frost here this morning, low –8.3c and –10.0 on the grass.  The coldest night locally for 8 years. The day was bright but very cold, maximum up to 18:00, -0.1c. The temperature did rise to 1.4c for a short time during the early evening. A light snowfall followed producing just a light dusting. The temperature fell rapidly again after midnight. Maximum wind gust 14mph SW.</t>
  </si>
  <si>
    <t>After a warm night, minimum 16.6c, a cloudy start with outbreaks of mainly light rain, though with a few moderate bursts. The morning continued overcast, muggy and damp. The early afternoon saw brighter fresher conditions spread in with sunny spells with the temperature reaching 21.6c. Maximum wind gust, 20mph WSW.</t>
  </si>
  <si>
    <t>Wind Force at OT</t>
  </si>
  <si>
    <t>Has been a wet and windy night and early morning with the south westerly wind gusting to 37mph. At observation, still wet after recent rain, though now it has become bright and a little less windy. The morning and afternoon saw some sunny spells, though it continued rather windy. The evening and night became stormy with squally winds and heavy bursts of rain. Top wind gust 40mph from south. Maximum temperature 7.9c.</t>
  </si>
  <si>
    <t xml:space="preserve">A bright and sunny start, though with increasing high cloud through the morning. The day continued mostly cloudy, though with a few brief sunny spells, but also with a couple of short light showers. A spell of light to moderate rain set in during evening, though died away before midnight.  Maximum temperature 20.9c. </t>
  </si>
  <si>
    <t>It has been another rather windy night; which has prevented the temperature falling below 3.5c. At observation, overcast with a light shower, feeling chilly in the wind. Feeling cold throughout the day with a few brief wintry showers of soft hail and rain, the showers were light and insignificant at this location, but there were much heaver showers only a short distance away in the valley. There were also a few sunny spells. Maximum temperature 8.9c, maximum wind gust 29mph, NNW. The evening quickly became cold and frosty under a clear sky.</t>
  </si>
  <si>
    <t>A bright and frosty start, minimum air temperature –3.1c, minimum on the grass –5.6c. Cloud increased through he morning and in to the afternoon, making for quite a dull end to the day, feeling chilly with a top temperature of 4.6c, up to 18:00hrs. Top wind speed 10mph from the SSE.</t>
  </si>
  <si>
    <t>The morning has been dry and bright up to observation, though with a good deal of high cloud making the sun very watery. The cloud continued to thicken through the day with the odd spot of light rain in the afternoon, but not amounting to anything, quite breezy too, maximum wind gust 28mph, SE. Maximum temperature 14.7c.</t>
  </si>
  <si>
    <t>Cloudy and dry at first, becoming bright with sunny periods by observation. There were further sunny spells in to the early afternoon, though cloud increased to overcast by mid afternoon. Feeling quite warm, maximum temperature 21.5c. Maximum wind gust 23mph, SSW.</t>
  </si>
  <si>
    <t>A bright and sunny start after a cool and damp night, minimum temperature 6.9c, minimum on the grass, 5.0c. A pleasant bright and dry day followed with a few sunny spells. Maximum temperature 19.1c. Maximum wind gust, 16mph, WSW.</t>
  </si>
  <si>
    <t>It has been a windy night with the easterly wind gusting to 33mph. Windy and bright up to observation. There were long periods of sunshine through the day, but the warmth was offset by the gusting NE wind which gusted at one point during the afternoon to 43mph. Maximum temperature 16.2c.</t>
  </si>
  <si>
    <t>Clear periods overnight lead to a frosty start. The air temperature fell to –2.1c and –5.6c on the grass. At observation, a sheet of stratocumulus cloud has recently moved in from the west, still frosty. The cloud continued to increase and thicken, giving intermittent light rain by early afternoon. The temperature briefly reached 5.4c, but fell quickly in the rain to 2c by 3pm. The rain changed over to sleet by the end of the afternoon, though amounts were small. Maximum wind gust, 14mph from the west.</t>
  </si>
  <si>
    <t xml:space="preserve">A few clear periods developed overnight which allowed the temperature to fall to –4.0c and –5.6c on the grass. Cloud rolled in once again before dawn making for a cold, frosty and dull start.
The day remained very cold and dull, with a few light snow flurries, top daytime temperature 0.3c. Top wind speed, 10mph, WSW.
</t>
  </si>
  <si>
    <t>A dull and damp start after a windy night with rain, milder than of late. A few bright spells followed late in the morning and early afternoon, but on the whole it remained mostly cloudy, though feeling milder with lighter winds and a temperature reaching 8.0c. The top wind speed was recorded during the early hours, 38mph from the SE.</t>
  </si>
  <si>
    <t>Light to moderate rain set in during the early hours and has continued up to observation. Further light to moderate rain continued until mid afternoon when it eventually died out, but staying cloudy and windy and very 
much on the cool side. Maximum temperature 11.7c, the coldest  June day locally since 1997 (10.2) Maximum wind gust 32mph E.</t>
  </si>
  <si>
    <t>Very mild overnight, the temperature didn’t fall below 14.0c, though the 24 hour minimum since 09:00GMT yesterday was lower at 10.6c. A cloudy start has now given way to a brighter sky with warm sunny spells. The day became very with good sunny spells, maximum temperature 23.9c. Maximum wind gust 17mph, W.</t>
  </si>
  <si>
    <t>A bright and breezy start this morning, becoming much more cloudy towards observation with showers threatening. A few brief showers occurred during the day, but there were also sunny spells, feeling rather cool in the fresh westerly wind. Maximum temperature 16.9c Maximum wind gust, 27mph WNW.</t>
  </si>
  <si>
    <t xml:space="preserve">Windy again overnight with a southerly gust of 35mph., very mild again though, low 12.5c. A dull and damp start after some light rain during the early hours. At observation, overcast and damp, less windy. The morning and afternoon became brighter with sunny spells, very mild maximum temperature 13.5c. </t>
  </si>
  <si>
    <t>A bright though breezy and chilly start, just escaping aground frost, minimum grass temperature 0.1c, minimum air temperature 2.5c. At observation, dry, bright and sunny. The morning saw further sunshine, but was rather cool feeling in the fresh westerly wind. It became increasingly cloudy during the afternoon blocking out the sun. maximum temperature 10.1c, maximum wind gust, 29mph, WSW.</t>
  </si>
  <si>
    <t>Dry and mild with sunny spells, cumulus building to congestus by observation. A heavy shower broke out around lunch time producing small hail. The late afternoon saw longer spells of sunshine, so ending quite pleasant. Maximum temperature 16.6c. Maximum wind gust, 19 WSW.</t>
  </si>
  <si>
    <t xml:space="preserve">19.3mm of rain here overnight and during the early hours, very mild too early on (11.9c)  another 24 hour maximum temperature recorded overnight. At observation, less mild with light rain, though a clearance visible to the NW. A bright morning with sunny spells followed. The afternoon saw further bright spells, but also a couple of short moderate blustery showers. Still mild with the temperature reaching 9.6c. Maximum wind gust 33mph ESE. </t>
  </si>
  <si>
    <t>A cloudy and rather warm start. Around 08:00GMT a moderate to severe intensity thunderstorm giving frequent lightning and thunderclaps and torrential rain set in. The intense rain lasted about a quarter of an hour, leaving around 19mm with moderate bursts of rain continuing up till the observation. Moderate to heavy rain continued through the morning and in to the early afternoon. The mid afternoon period through to evening saw the cloud clearing to give way to fresher pleasant and sunny conditions. Maximum temperature 22.9c.</t>
  </si>
  <si>
    <t>Despite a mostly clear sky last night the temperature remained remarkably high, minimum 17.0c. Sunny and feeling hot from the word go this morning. Hot all day, maximum temperature 29.6c. Maximum wind gust, 21mph, ESE.</t>
  </si>
  <si>
    <t>Another severe frost here this morning and a light dusting of snow, and soft hail.. Night low  –5.5c, grass minimum –8.5c. Note the 24 hour minimum temperature was –8.0c. At observation, clear and bright, but with a severe frost and widespread ice. The day saw sunny spells, and although slightly less cold than recently, (maximum 2.4c) the increased west to southwest wind produced a significant wind chill making it feel more like –8c. Maximum wind gust 25mph, WSW.</t>
  </si>
  <si>
    <t xml:space="preserve">Another moderate frost developed overnight with the temperature falling to –4.2c and –8.4c on the snow cover. At observation, frosty, icy and bright, though with a good deal of high cloud.
The morning saw a few bright spells, but cloud increased through the afternoon bringing sleet by late afternoon, this quickly turned to snow, giving a slight cover by 18:00 hrs. Maximum temperature 3.2c, maximum wind gust 16mph from the SE.
</t>
  </si>
  <si>
    <t>A bright and rather warm start with sunny spells. After a brief light shower just after the observation, the day turned out to be pleasantly warm with sunny spells and just a moderate southerly wind. Maximum temperature 23.7c. The late afternoon and early evening saw more cloudy conditions with a couple of light showers.</t>
  </si>
  <si>
    <t>A cool and sunny start with ground frost. Thick fog developed around 07:00 GMT, reducing visibility to less than 100 yards.  Low 0.7c, grass minimum –1.0c. At observation, fog cleared, now clear and sunny. A mainly sunny day followed with just a light SW wind, feeling pleasant in the sun, maximum temperature 14.4c.</t>
  </si>
  <si>
    <t xml:space="preserve">A dry and overcast start, also becoming windy again. At observation, windy and overcast with slight drizzle. The windy conditions persisted throughout the day with westerly gusts again exceeding 40mph in showers. The temperature initially reached 12.9c during the late morning, but fell back through the afternoon to 7c.  </t>
  </si>
  <si>
    <t>Jan</t>
  </si>
  <si>
    <t>Dry</t>
  </si>
  <si>
    <t>Year</t>
  </si>
  <si>
    <t>Another dull overcast dry and mild start. The overcast and dry conditions continued throughout with only brief brightness, still rather mild for February. Maximum temperature 9.7c. Maximum wind gust 25mph, SW.</t>
  </si>
  <si>
    <t>Clear skies for a time last night allowed the temperature to fall to 5.6c and 1.9c on the grass. Cloud increased after midnight and the temperature began to rise quickly again, so by dawn the temperature was back in to the mild category at 9c. The morning and afternoon remained mostly overcast and quite dull with just a brief glimpse of the sun during the later afternoon. Maximum temperature 14.7c. Maximum wind gust, 25mph, W.</t>
  </si>
  <si>
    <t>Humidity</t>
  </si>
  <si>
    <t>Cloud Cover (Oktas)</t>
  </si>
  <si>
    <t>Max Gust mph</t>
  </si>
  <si>
    <t>Wind Speed mph aver</t>
  </si>
  <si>
    <t>Grass min Temp</t>
  </si>
  <si>
    <t>snowfall</t>
  </si>
  <si>
    <t>Thunder</t>
  </si>
  <si>
    <t>Fog</t>
  </si>
  <si>
    <t>After a cooler night than recently with ground frost, low 2.3c, –1.4c on the grass, a bright start. A dry day followed with sunny spells. Maximum temperature 8.5c, maximum wind gust 22 mph WSW.</t>
  </si>
  <si>
    <t>A dry bright and sunny start to the day, though on the chilly side first thing with a slight ground frost detected, grass minimum –0.1c. Sunny spells continued through the morning, but increasing cloud hid the sun during the afternoon. Mild with the temperature reaching 13.2c, the wind was mainly light from the west, but a westerly gust of 23mph was measured during the early morning period.</t>
  </si>
  <si>
    <t>Day</t>
  </si>
  <si>
    <t>Date</t>
  </si>
  <si>
    <t>Dry and bright to start the morning, though with a good deal of high cloud around. Lower cloud and fresh southerly winds spread in by 08:00GMT with outbreaks of mainly light rain following shortly afterwards. The day continued overcast and rather windy at times with outbreaks of  light rain, though this turned moderate overnight. Cool for July, maximum temperature 17.4c. Maximum wind gust 21mph SSE.</t>
  </si>
  <si>
    <t>Dull and overcast this morning, though the temperature is still very much on the mild side for the time of day. Overcast conditions prevailed through the day, dry and once again mild, maximum temperature 10.2c. Maximum wind gust 17mph from the NW.</t>
  </si>
  <si>
    <t>A cool start, minimum 4.3c, grass minimum 2.2c. The temperature rose rapidly though in the strong sunshine to reach 14.4c by observation. The day continued with unbroken sunshine and just a light and variable wind. Maximum temperature 22.3.</t>
  </si>
  <si>
    <t>Another chilly start with another ground frost, though much more cloud around. At observation, overcast and feeling chilly with an easterly breeze picking up. The day turned out disappointingly cool, overcast and dull, maximum temperature 9.0c, maximum wind gust 18mph, ENE.</t>
  </si>
  <si>
    <t xml:space="preserve">Windy and bright after a wet and windy night. The day continued windy with showers and a few bright spells. Maximum 11.5c. Maximum wind gust 45mph, SSE. </t>
  </si>
  <si>
    <t>After a clear night with a touch of ground frost, (grass minimum –0.4c) low cloud rolled in to the area from the north-east making for an overcast and rather chilly start. At observation, becoming a little brighter with signs of the low cloud thinning. The cloud continued to thin and break up through the morning with good sunny periods developing by lunch time. The afternoon was mostly sunny and on the mild side, Maximum temperature 14.4c. Top wind speed 26 mph, E.</t>
  </si>
  <si>
    <t>An overcast and mild morning and less windy than recently up to observation. The rest of the day was overcast and dull and which saw only a small increase in temperature to a maximum of 12.6c, so rather cool for mid May. Maximum wind gust 14mph, ENE.</t>
  </si>
  <si>
    <t xml:space="preserve">A clear start with a touch of ground frost,  minimum air temperature 3.8c Minimum on the grass, -0.6c. At observation, some patchy cloud moving in from the west, threatening a shower. The rest of the day was bright, though with a few mainly light showers. Quite mild, top temperature, 7.8c, maximum wind gust, 17mph, SW. </t>
  </si>
  <si>
    <t>A cloudy, mild and damp start. The morning stayed overcast with spots of light rain. The afternoon saw a period of more continuous light rain. Windy with a southerly gust of 40mph. Mild again, maximum 10.1c.</t>
  </si>
  <si>
    <t>Another frost overnight, minimum down to –1.2c, grass minimum –4.4c. The frost had lifted by dawn as a sheet cloud moved in to the area. At observation, cloudy and dry, feeling quite mild. A rather disappointing day followed with large amounts of cloud and only a few bright spells. Dry though and quite mild with a maximum temperature of 12.6c. Maximum wind gust, 23mph WNW.</t>
  </si>
  <si>
    <t>A bright and sunny start, with the temperature rising quickly after a low of 6.8c. The day continued warm with unbroken sunshine and very clear blue skies. Maximum temperature 22.2c, maximum wind gust, 16.4mph WNW.</t>
  </si>
  <si>
    <t>Clear, cold and frosty to start the day with a few snow graupels scattered around. At observation, sunny and frosty. Good sunny spells continued through the day, with just the odd couple of  wintry showers scattered around the area, but none noted in this location. Maximum temperature 8.1c. Maximum wind gust 20mph, WNW. The evening quickly became clear and frosty.</t>
  </si>
  <si>
    <t xml:space="preserve">There is still more than 90% snow cover left this morning with depths still around 7cm. There has also been another light snowfall overnight, but only enough to add a slight dusting. The temperature fell to –1c overnight, though the minimum 24 hour reading was lower at –3.2c.
After a cloudy start, the sky cleared to give good sunny spells, still cold though with a top temperature of 3.5c with a thaw, though snow and ice persisted in the shade. Maximum wind gust 21mph, ESE. The temperature quickly dropped below freezing after sunset.
</t>
  </si>
  <si>
    <t xml:space="preserve">Now in to the 15th day without any measurable rainfall here, the last measurable rain was on the 8th  (0.3mm.) Total for the month so far, only 13.9mm, 26% of the average. 
A dry and rather cloudy start to the day. At observation, bright with a few cloud breaks appearing. The day saw further bright spells especially during the later afternoon and in to the early evening. Maximum temperature 16.9c, maximum wind gust 19mph, WSW.
</t>
  </si>
  <si>
    <t>A chilly, cloudy and damp start after light showers overnight. Becoming bright with a few cloud breaks.  Sunny spells developed by the end of the morning, continuing in to the afternoon, the wind was very light throughout.. Maximum temperature 9.2c. Becoming clear and cold with ground frost before midnight.</t>
  </si>
  <si>
    <t>Gust Direct.</t>
  </si>
  <si>
    <t>Hail</t>
  </si>
  <si>
    <t>Freezing Fog</t>
  </si>
  <si>
    <t>A milder start this morning and bright too, though a ground frost was detected with a grass minimum of –1.2c, minimum night-time air temperature 2.8c, though the 24 hour minimum was colder. At observation, bright, dry and mild with just a light southerly wind. The morning saw sunny spells, but cloud increased through the afternoon to overcast, quite breezy as well, though very mild, maximum temperature 11.5c. The evening became windy, but stayed mild, maximum wind gust 28mph from the WNW.</t>
  </si>
  <si>
    <t>The night has been cloudy with some light drizzle, low last night was 4.4c, but the 24 hour minimum since 09:00 yesterday was lower at –0.1c. At observation, overcast with a few spots of light rain. Apart from some brief brightness during the late morning, the day remained overcast and rather misty at times with drizzle. Maximum temperature 7.6c.</t>
  </si>
  <si>
    <t>A clear and chilly start with a widespread ground frost, minimum 0.9c, grass minimum –2.7c. A mainly sunny morning was followed by a cloudy afternoon. Maximum temperature, up to 18:00 was 5.3c though the temperature continued to rise through the evening. Maximum wind gust, 14mph WSW.</t>
  </si>
  <si>
    <t>It has been a frost free 24 hours, the first time since 29 January. A mild cloudy, though dry start to the day, just a trace of rain recorded over the last 24 hours. A dry day followed with bright and sunny spells developing and with a temperature near 11c it felt quite pleasant. Maximum wind gust 26mph, WNW.</t>
  </si>
  <si>
    <t xml:space="preserve">After a ground frost and shallow fog at first, the morning up to observation has been sunny with a quickly rising temperature. A warm day with sunny spells followed, though with more cloud around during the late afternoon. Maximum temperature 17.3c. </t>
  </si>
  <si>
    <t>After the stormy weather last night and during the early hours, a bright and breezy start. The day continued windy with bright and sunny spells, though with a good deal of cloud at times. There were a couple of brief light showers too. Maximum temperature 8.9c, maximum wind gust 32mph SSW.</t>
  </si>
  <si>
    <t>A cloudy start with a few spots of rain. Becoming brighter up to reading time with sunny spells, breezy. The day continued bright and breezy with sunny spells, more cloud during the late afternoon threatened a shower. Maximum temperature, 14.4c, maximum wind gust 31mph SE.</t>
  </si>
  <si>
    <t>After a windy night here with the southwesterly wind gusting up to 36mph, the morning soon turned cloudy with frequent moderate showers and squally winds. The maximum temperature briefly touched 12.1c around midday, but fell quickly in showers. Maximum wind gust 41mph, W.</t>
  </si>
  <si>
    <t>After another very warm and rainy night, minimum 17.0c, the morning so far has been dull, muggy and wet with further light rain. The morning continued overcast, very humid and warm, though the cloud gradually thinned and broke up to give sunny spells by early afternoon. The rest of afternoon became very warm feeling with good sunny spells. Maximum temperature 22.8c. Maximum wind gust 13mph, SW.</t>
  </si>
  <si>
    <t>A cloudy start with a few bursts of showery rain. Becoming brighter with sunny spells towards the observation time, though with shower cumulus building rapidly. The continued with sunny spells, but also heavy showers, accompanied by thunder at times. Maximum temperature 19.5c. Maximum wind gust 24mph, W.</t>
  </si>
  <si>
    <t>A cloudy start to the day with light to moderate rain at times. There were one or two brighter spells, but on the whole the day was cloudy with heavy showers accompanied by thunder. The showers continued in to the evening, rather cool for the most part, but the temperature did briefly reach 20c, Maximum wind gust, 25mph, SW.</t>
  </si>
  <si>
    <t>The morning up to observation has been dull and cloudy with outbreaks of moderate rain accompanied by thunder, feeling cool in a fresh NE wind. The morning and early afternoon continued with moderate to heavy rain with thunderstorms. The rain moved away during mid-afternoon and a few bright spells followed, once again very cool for June,  only 11.1c reached by 18:00 GMT. Maximum wind gust 32mph ESE.</t>
  </si>
  <si>
    <t>After a warm and overcast night, minimum 15.7c, the day dawned cloudy and dry. A few brighter patches showing at observation. The cloud eventually broke and thinned by lunch time allowing good sunny periods, becoming very warm, top temperature 25.4c, maximum wind gust 22mph, NNE.</t>
  </si>
  <si>
    <t>Cloudy, mild and dry to start the day. At observation, cloudy and dry with the odd bright patch. There were further bright and sunny spells, especially during the afternoon, feeling quite pleasant at times. Maximum temperature 18.4c, maximum wind gust, 12.4mph, NE.</t>
  </si>
  <si>
    <t>A much less cold start to the day than recently, after an initial low of –0.3c and  –4.9c on the grass last night, the temperature rose to 4.9c during the early hours. At observation, all snow melted, though the ground is still frozen hard. A bright and mainly sunny day followed, considerably milder than recent days with the temperature reaching 6.9c. The temperature fell low enough after dusk allowing for a ground frost.   Cloud increased by mid evening and the frost lifted. A few light rain showers followed.</t>
  </si>
  <si>
    <t>&lt;0.2</t>
  </si>
  <si>
    <t>An overcast start after a little rain overnight, becoming a little brighter towards observation. The morning saw a few sunny spells and the temperature responded and reached 17.1c for a short time. Cloud thickened during the afternoon and moderate rain set in with a few rumbles of thunder. Turning rather chilly in the end with the temperature falling to 12.6c by early evening.</t>
  </si>
  <si>
    <t>Comments</t>
  </si>
  <si>
    <t>Max Temp c</t>
  </si>
  <si>
    <t>Snow Depth cm</t>
  </si>
  <si>
    <t>Daily Rain mm</t>
  </si>
  <si>
    <t>Barometer
Pressure mb 09:00</t>
  </si>
  <si>
    <t>Wet</t>
  </si>
  <si>
    <t>Dew Point</t>
  </si>
  <si>
    <t>A bright but much colder start this morning with a widespread frost, minimum temperature –2.5c, minimum on the grass –5.4c. At observation, pleasant and sunny, ground frost thawing. The day continued clear with almost unbroken sunshine from a very clear and deep blue sky, and with only a light wind it was very pleasant indeed. Maximum temperature 9.9c, maximum wind gust 14mph WSW.</t>
  </si>
  <si>
    <t>A chilly and misty start to the day after a rather cold and clear night with a ground frost, minimum grass temperature –1.4c, minimum air temperature 0.6c. Sunny from the word go though, with a rapidly rising temperature. The day saw wall to wall sunshine and becoming  warm for April with a maximum temperature of 19.5c, the warmest day of the year so far. Maximum wind gust 10.4, ENE.</t>
  </si>
  <si>
    <t>A very mild, overcast and damp start. Cloudy conditions prevailed all day with drizzle at times, very mild, but windy, maximum 13.4c. Becoming rather stormy before midnight with heavy and squally showers. Maximum wind gust 40mph, north.</t>
  </si>
  <si>
    <t>A very mild and clear start with sunshine from the word go today, low overnight, 10.2c. and 5.6c on the grass. At observation, sunny with just a little Stratus fractus blowing in from the SW. The day continued bright with some good sunny spells, very warm for late October, with a maximum temperature of 16.6c and with just a light south westerly wind it felt very pleasant indeed.</t>
  </si>
  <si>
    <t>Bright with sunny spells and warm to start the day. The day stayed fine with good sunny spells, becoming quite hot by afternoon, maximum temperature 26.2c. Maximum wind gust 24mph, SW.</t>
  </si>
  <si>
    <t>After an overcast, dry and mild night, it has been dry with bright spells and rather breezy up to observation. Bright spells developed in to sunny spells by afternoon, though there was a very light shower, but not enough to leave even a trace. Feeling warm despite a fresh and at time strong westerly wind. Maximum temperature 21.8c, maximum wind gust 28mph, westerly.</t>
  </si>
  <si>
    <t>A brighter start to the day with sunny spells and much less windy than yesterday. The morning until mid afternoon continued with sunny spells and felt quite warm. The latter part of the afternoon turned overcast, but stayed dry. Maximum temperature 21.7c. Maximum wind gust, 25mph southerly.</t>
  </si>
  <si>
    <t>After a dry, mild and cloudy night, the morning up to observation has been the warmest so far this year, already 14.5c with hazy sunshine, very breezy though with the SE wind gusting to 30mph. The day continued dry and warm and breezy with hazy sunny spells, maximum temperature 18.4c, top wind speed 32mph, ESE.</t>
  </si>
  <si>
    <t xml:space="preserve">It has been an exceptionally warm night, minimum 18.5c the warmest night locally since July 2006 (19.2c) 
There were a few spots of rain early on. The sky has been partly cloudy since dawn with a few sunny spells. Prolonged sunshine developed through the morning and in to the afternoon. Very hot, maximum temperature 30.4c. The hottest of any month since July 2006 (32.7c) 
</t>
  </si>
  <si>
    <t>A bright but cool start with a ground frost, minimum air temperature 1.7c, minimum on the grass, -2.6c. AT observation, dry and mild with hazy sunshine. The day continued dry with long periods of hazy sunshine, feeling quite warm and pleasant by afternoon with a maximum temperature of 15.6c. Maximum wind gust 14mph, westerly.</t>
  </si>
  <si>
    <t>After a few clear periods’ overnight night, the day dawned bright and windy. Cloud increased through the morning to produced some light showery rain. The afternoon saw a little brightness, but with more cloudy weather and light showers.  Still on the mild side for late November, maximum temperature 9.3c. Maximum wind gust, 29mph SE.</t>
  </si>
  <si>
    <t>After some rain overnight, it has been a breezy and rather cloudy morning with bright spells up to observation. Sunny spells developed through the morning and continued in to the afternoon, though still with large amounts of cloud at times. There was a brief sharp shower during mid afternoon, though not enough to leave anything measurable. Feeling cooler and fresher, especially in the brisk westerly wind, maximum gust 31mph, WNW, maximum temperature 15.3c.</t>
  </si>
  <si>
    <t>A rather foggy start with extensive low cloud once again, making for a cool morning up to observation. The low cloud persisted throughout the morning and the temperature only managed 7c by lunchtime as a result. The early afternoon saw the cloud thin and dissolve away allowing for a sunny afternoon,  the temperature responded by rising rapidly to 15.2c by late afternoon. Maximum wind gust 14mph, ENE.</t>
  </si>
  <si>
    <t xml:space="preserve">Another cloudy and mild start with a light wind. At observation becoming brighter with sunny spells developing. More prolonged sunny periods developed during the day and with just a light south easterly and a top temperature of 15.9c it felt very pleasant.  </t>
  </si>
  <si>
    <t>A cool start for June, only just avoiding a ground frost, minimum air temperature 2.3c, minimum on the grass 0.5c. Bright with sunny spells up to observation. The day continued dry with good sunny spells and it felt very pleasant, maximum temperature 18.9c. Maximum wind gust, 13.2mph, WSW.</t>
  </si>
  <si>
    <t>A mostly cloudy night has prevented a frost with the minimum air temperature falling to 3.5c and 0.8c on the grass. At observation, overcast and dull once again. The day continued overcast, though with a very light and variable wind, so feeling quite mild with a maximum temperature of 6.8c.</t>
  </si>
  <si>
    <t>Another cloudy night has stopped the temperature falling below 5.5c, although the cloud almost completely dispersed around dawn allowing for a sunny start. Sunny conditions with a very light southerly wind continued through to mid afternoon, when it became cloudy. Maximum temperature 12.4c.</t>
  </si>
  <si>
    <t>Early cloudy conditions and rain cleared at dawn to give a bright start with sunny spells, though rather chilly with a touch of ground frost, minimum grass temperature –1.3c. A bright and dry day followed with sunny spells, and milder than recently with a top temperature of 6.6c. Maximum wind gust 13mph, N.</t>
  </si>
  <si>
    <t>It has been the first frost-free night here since Christmas day, minimum air temperature 1.1c, grass minimum 0.2c. At observation, dull and overcast, feeling chilly. The morning continued overcast with only brief brightness. The afternoon saw the sky begin clear to allow for a sunny end to the day, Cold throughout, maximum temperature 2.1c, though falling very quickly during the afternoon under clear skies, with ground frost developing well before dusk.</t>
  </si>
  <si>
    <t>In complete contrast to yesterday’s cold start; it was a good deal warmer this morning after a very mild and overcast night, minimum temperature only down to 13.6c, warmer than two maximums last week and the warmest night since 11th September last year (13.7c). The morning has seen the cloud break and good sunny spells have developed. The day continued warm with good sunny spells and Cumulus mediocris scattered around. Maximum temperature 22.8c. Maximum wind gust 16mph, WSW.</t>
  </si>
  <si>
    <t xml:space="preserve">An overcast, damp and misty start. At observation, brighter with a few cloud breaks. The day was bright with sunny spells and just a light wind. Maximum temperature 6.3c.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</si>
</sst>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 numFmtId="168" formatCode="0.00_ ;[Red]\-0.00\ "/>
    <numFmt numFmtId="169" formatCode="&quot;Yes&quot;;&quot;Yes&quot;;&quot;No&quot;"/>
    <numFmt numFmtId="170" formatCode="&quot;True&quot;;&quot;True&quot;;&quot;False&quot;"/>
    <numFmt numFmtId="171" formatCode="&quot;On&quot;;&quot;On&quot;;&quot;Off&quot;"/>
  </numFmts>
  <fonts count="30">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sz val="10"/>
      <color indexed="8"/>
      <name val="Arial"/>
      <family val="2"/>
    </font>
    <font>
      <sz val="8"/>
      <color indexed="8"/>
      <name val="Arial"/>
      <family val="2"/>
    </font>
    <font>
      <b/>
      <sz val="12"/>
      <name val="Arial"/>
      <family val="0"/>
    </font>
    <font>
      <i/>
      <u val="single"/>
      <sz val="8"/>
      <name val="Arial"/>
      <family val="2"/>
    </font>
    <font>
      <sz val="8"/>
      <color indexed="40"/>
      <name val="Arial"/>
      <family val="2"/>
    </font>
    <font>
      <sz val="8"/>
      <color indexed="10"/>
      <name val="Arial"/>
      <family val="2"/>
    </font>
    <font>
      <b/>
      <sz val="8"/>
      <color indexed="8"/>
      <name val="Arial"/>
      <family val="2"/>
    </font>
    <font>
      <sz val="9"/>
      <name val="Tahoma"/>
      <family val="0"/>
    </font>
    <font>
      <b/>
      <sz val="8"/>
      <color indexed="10"/>
      <name val="Arial"/>
      <family val="2"/>
    </font>
    <font>
      <i/>
      <u val="single"/>
      <sz val="8"/>
      <color indexed="8"/>
      <name val="Arial"/>
      <family val="2"/>
    </font>
    <font>
      <b/>
      <sz val="8"/>
      <name val="Arial"/>
      <family val="2"/>
    </font>
    <font>
      <b/>
      <sz val="8"/>
      <color indexed="15"/>
      <name val="Arial"/>
      <family val="2"/>
    </font>
    <font>
      <sz val="8"/>
      <color indexed="22"/>
      <name val="Arial"/>
      <family val="2"/>
    </font>
    <font>
      <b/>
      <sz val="9"/>
      <name val="Tahoma"/>
      <family val="0"/>
    </font>
    <font>
      <sz val="11"/>
      <color indexed="63"/>
      <name val="Times New Roman"/>
      <family val="1"/>
    </font>
    <font>
      <b/>
      <sz val="8"/>
      <color indexed="40"/>
      <name val="Arial"/>
      <family val="2"/>
    </font>
    <font>
      <sz val="12"/>
      <name val="Times New Roman"/>
      <family val="1"/>
    </font>
    <font>
      <sz val="11"/>
      <name val="Times New Roman"/>
      <family val="1"/>
    </font>
    <font>
      <i/>
      <sz val="8"/>
      <name val="Arial"/>
      <family val="2"/>
    </font>
    <font>
      <sz val="10"/>
      <name val="Times New Roman"/>
      <family val="1"/>
    </font>
    <font>
      <sz val="10"/>
      <color indexed="9"/>
      <name val="Arial"/>
      <family val="2"/>
    </font>
    <font>
      <sz val="8"/>
      <color indexed="9"/>
      <name val="Arial"/>
      <family val="2"/>
    </font>
  </fonts>
  <fills count="29">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lightDown">
        <bgColor indexed="22"/>
      </patternFill>
    </fill>
    <fill>
      <patternFill patternType="solid">
        <fgColor indexed="45"/>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
      <patternFill patternType="solid">
        <fgColor indexed="50"/>
        <bgColor indexed="64"/>
      </patternFill>
    </fill>
    <fill>
      <patternFill patternType="solid">
        <fgColor indexed="18"/>
        <bgColor indexed="64"/>
      </patternFill>
    </fill>
    <fill>
      <patternFill patternType="gray0625"/>
    </fill>
    <fill>
      <patternFill patternType="gray0625">
        <bgColor indexed="41"/>
      </patternFill>
    </fill>
    <fill>
      <patternFill patternType="gray0625">
        <bgColor indexed="40"/>
      </patternFill>
    </fill>
    <fill>
      <patternFill patternType="gray0625">
        <bgColor indexed="9"/>
      </patternFill>
    </fill>
    <fill>
      <patternFill patternType="gray0625">
        <bgColor indexed="46"/>
      </patternFill>
    </fill>
    <fill>
      <patternFill patternType="solid">
        <fgColor indexed="14"/>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gray0625">
        <bgColor indexed="14"/>
      </patternFill>
    </fill>
    <fill>
      <patternFill patternType="gray0625">
        <bgColor indexed="45"/>
      </patternFill>
    </fill>
    <fill>
      <patternFill patternType="gray0625">
        <bgColor indexed="50"/>
      </patternFill>
    </fill>
    <fill>
      <patternFill patternType="solid">
        <fgColor indexed="43"/>
        <bgColor indexed="64"/>
      </patternFill>
    </fill>
    <fill>
      <patternFill patternType="gray0625">
        <bgColor indexed="13"/>
      </patternFill>
    </fill>
    <fill>
      <patternFill patternType="solid">
        <fgColor indexed="65"/>
        <bgColor indexed="64"/>
      </patternFill>
    </fill>
  </fills>
  <borders count="29">
    <border>
      <left/>
      <right/>
      <top/>
      <bottom/>
      <diagonal/>
    </border>
    <border>
      <left style="thin"/>
      <right style="thin"/>
      <top style="thin"/>
      <bottom style="thin"/>
    </border>
    <border>
      <left>
        <color indexed="63"/>
      </left>
      <right style="thin"/>
      <top style="thick"/>
      <bottom style="thick"/>
    </border>
    <border>
      <left style="thin"/>
      <right style="thin"/>
      <top style="thick"/>
      <bottom style="thick"/>
    </border>
    <border>
      <left style="thick"/>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ck">
        <color indexed="10"/>
      </bottom>
    </border>
    <border>
      <left style="thick"/>
      <right style="thin"/>
      <top style="thick"/>
      <bottom style="thick"/>
    </border>
    <border>
      <left>
        <color indexed="63"/>
      </left>
      <right>
        <color indexed="63"/>
      </right>
      <top style="thick"/>
      <bottom style="thick"/>
    </border>
    <border>
      <left style="thin"/>
      <right style="thick"/>
      <top style="thick"/>
      <bottom style="thick"/>
    </border>
    <border>
      <left>
        <color indexed="63"/>
      </left>
      <right style="thin"/>
      <top style="thin"/>
      <bottom style="thin"/>
    </border>
    <border>
      <left style="thick"/>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ck"/>
      <top style="thin"/>
      <bottom style="thin"/>
    </border>
    <border>
      <left style="thick"/>
      <right>
        <color indexed="63"/>
      </right>
      <top>
        <color indexed="63"/>
      </top>
      <bottom style="thin"/>
    </border>
    <border>
      <left style="thin"/>
      <right style="thin"/>
      <top style="thick"/>
      <bottom style="thin"/>
    </border>
    <border>
      <left style="thin"/>
      <right style="thick"/>
      <top style="thick"/>
      <bottom style="thin"/>
    </border>
    <border>
      <left style="thin"/>
      <right>
        <color indexed="63"/>
      </right>
      <top>
        <color indexed="63"/>
      </top>
      <bottom style="thin"/>
    </border>
    <border>
      <left style="thick"/>
      <right style="thin"/>
      <top>
        <color indexed="63"/>
      </top>
      <bottom style="thin"/>
    </border>
    <border>
      <left style="thin"/>
      <right style="thick"/>
      <top>
        <color indexed="63"/>
      </top>
      <bottom style="thin"/>
    </border>
    <border>
      <left>
        <color indexed="63"/>
      </left>
      <right style="thin"/>
      <top>
        <color indexed="63"/>
      </top>
      <bottom style="thin"/>
    </border>
    <border>
      <left style="thin"/>
      <right>
        <color indexed="63"/>
      </right>
      <top style="thin"/>
      <bottom>
        <color indexed="63"/>
      </bottom>
    </border>
    <border>
      <left style="thick"/>
      <right style="thin"/>
      <top style="thin"/>
      <bottom>
        <color indexed="63"/>
      </bottom>
    </border>
    <border>
      <left style="thin"/>
      <right style="thin"/>
      <top>
        <color indexed="63"/>
      </top>
      <bottom>
        <color indexed="63"/>
      </bottom>
    </border>
    <border>
      <left style="thin"/>
      <right style="thick"/>
      <top style="thin"/>
      <bottom>
        <color indexed="63"/>
      </bottom>
    </border>
    <border>
      <left style="thin"/>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2" borderId="1" xfId="0" applyFont="1" applyFill="1" applyBorder="1" applyAlignment="1">
      <alignment/>
    </xf>
    <xf numFmtId="0" fontId="3" fillId="3" borderId="1" xfId="0" applyFont="1" applyFill="1" applyBorder="1" applyAlignment="1">
      <alignment/>
    </xf>
    <xf numFmtId="0" fontId="0" fillId="0" borderId="0" xfId="0" applyAlignment="1">
      <alignment horizontal="center"/>
    </xf>
    <xf numFmtId="0" fontId="3" fillId="0" borderId="1" xfId="0" applyFont="1" applyFill="1" applyBorder="1" applyAlignment="1">
      <alignment horizontal="center" vertical="center" wrapText="1"/>
    </xf>
    <xf numFmtId="1" fontId="7" fillId="0" borderId="1"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11" fillId="0" borderId="1" xfId="0" applyFont="1" applyFill="1" applyBorder="1" applyAlignment="1">
      <alignment horizontal="center" vertical="center" shrinkToFit="1"/>
    </xf>
    <xf numFmtId="0" fontId="3" fillId="0" borderId="1" xfId="0" applyFont="1" applyFill="1" applyBorder="1" applyAlignment="1">
      <alignment horizontal="center" wrapText="1"/>
    </xf>
    <xf numFmtId="0" fontId="12" fillId="0" borderId="1" xfId="0" applyFont="1" applyFill="1" applyBorder="1" applyAlignment="1">
      <alignment horizontal="center"/>
    </xf>
    <xf numFmtId="164" fontId="5" fillId="0" borderId="2" xfId="0" applyNumberFormat="1" applyFont="1" applyFill="1" applyBorder="1" applyAlignment="1">
      <alignment horizontal="center" wrapText="1"/>
    </xf>
    <xf numFmtId="164" fontId="5" fillId="0" borderId="3"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4" fillId="0" borderId="1" xfId="0" applyFont="1" applyFill="1" applyBorder="1" applyAlignment="1">
      <alignment horizontal="center"/>
    </xf>
    <xf numFmtId="164" fontId="6" fillId="0" borderId="4" xfId="0" applyNumberFormat="1" applyFont="1" applyFill="1" applyBorder="1" applyAlignment="1">
      <alignment horizontal="center" wrapText="1"/>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1" fontId="6"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4" fillId="0" borderId="1" xfId="0" applyFont="1" applyFill="1" applyBorder="1" applyAlignment="1">
      <alignment horizontal="center" wrapText="1"/>
    </xf>
    <xf numFmtId="0" fontId="9" fillId="4" borderId="1" xfId="0" applyFont="1" applyFill="1" applyBorder="1" applyAlignment="1">
      <alignment/>
    </xf>
    <xf numFmtId="0" fontId="8" fillId="5" borderId="1" xfId="0" applyFont="1" applyFill="1" applyBorder="1" applyAlignment="1">
      <alignment shrinkToFit="1"/>
    </xf>
    <xf numFmtId="0" fontId="9" fillId="6" borderId="1" xfId="0" applyFont="1" applyFill="1" applyBorder="1" applyAlignment="1">
      <alignment/>
    </xf>
    <xf numFmtId="0" fontId="3" fillId="0" borderId="0" xfId="0" applyFont="1" applyAlignment="1">
      <alignment shrinkToFit="1"/>
    </xf>
    <xf numFmtId="0" fontId="3" fillId="0" borderId="1" xfId="0" applyFont="1" applyBorder="1" applyAlignment="1">
      <alignment shrinkToFit="1"/>
    </xf>
    <xf numFmtId="0" fontId="3" fillId="0" borderId="1" xfId="0" applyFont="1" applyBorder="1" applyAlignment="1">
      <alignment horizontal="center" shrinkToFit="1"/>
    </xf>
    <xf numFmtId="0" fontId="3" fillId="0" borderId="5" xfId="0" applyFont="1" applyFill="1" applyBorder="1" applyAlignment="1">
      <alignment/>
    </xf>
    <xf numFmtId="0" fontId="3" fillId="0" borderId="0" xfId="0" applyFont="1" applyAlignment="1">
      <alignment horizontal="center"/>
    </xf>
    <xf numFmtId="164" fontId="3" fillId="0" borderId="1" xfId="0" applyNumberFormat="1" applyFont="1" applyBorder="1" applyAlignment="1">
      <alignment horizontal="center" shrinkToFit="1"/>
    </xf>
    <xf numFmtId="0" fontId="3" fillId="0" borderId="1" xfId="0" applyFont="1" applyBorder="1" applyAlignment="1">
      <alignment horizontal="center"/>
    </xf>
    <xf numFmtId="14" fontId="3" fillId="0" borderId="5" xfId="0" applyNumberFormat="1" applyFont="1" applyFill="1" applyBorder="1" applyAlignment="1">
      <alignment/>
    </xf>
    <xf numFmtId="0" fontId="0" fillId="0" borderId="6" xfId="0" applyBorder="1" applyAlignment="1">
      <alignment/>
    </xf>
    <xf numFmtId="165" fontId="14" fillId="0" borderId="1" xfId="0" applyNumberFormat="1" applyFont="1" applyFill="1" applyBorder="1" applyAlignment="1">
      <alignment horizontal="center"/>
    </xf>
    <xf numFmtId="165" fontId="14" fillId="0" borderId="1" xfId="0" applyNumberFormat="1" applyFont="1" applyFill="1" applyBorder="1" applyAlignment="1" quotePrefix="1">
      <alignment horizontal="center" shrinkToFi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xf>
    <xf numFmtId="165" fontId="5" fillId="0" borderId="3" xfId="0" applyNumberFormat="1" applyFont="1" applyFill="1" applyBorder="1" applyAlignment="1">
      <alignment horizontal="center" wrapText="1"/>
    </xf>
    <xf numFmtId="165" fontId="14" fillId="0" borderId="1" xfId="0" applyNumberFormat="1" applyFont="1" applyFill="1" applyBorder="1" applyAlignment="1">
      <alignment horizontal="center" vertical="center" shrinkToFit="1"/>
    </xf>
    <xf numFmtId="165" fontId="14" fillId="0" borderId="1" xfId="0" applyNumberFormat="1" applyFont="1" applyFill="1" applyBorder="1" applyAlignment="1">
      <alignment horizontal="center" vertical="center" wrapText="1"/>
    </xf>
    <xf numFmtId="165" fontId="14" fillId="0" borderId="8" xfId="0"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7" borderId="1" xfId="0" applyNumberFormat="1" applyFont="1" applyFill="1" applyBorder="1" applyAlignment="1">
      <alignment horizontal="center" wrapText="1"/>
    </xf>
    <xf numFmtId="0" fontId="3" fillId="0" borderId="0" xfId="0" applyFont="1" applyAlignment="1">
      <alignment/>
    </xf>
    <xf numFmtId="165" fontId="3" fillId="0" borderId="0" xfId="0" applyNumberFormat="1" applyFont="1" applyAlignment="1">
      <alignment horizontal="center"/>
    </xf>
    <xf numFmtId="0" fontId="3" fillId="8" borderId="0" xfId="0" applyFont="1" applyFill="1" applyAlignment="1">
      <alignment horizontal="center"/>
    </xf>
    <xf numFmtId="0" fontId="3" fillId="9" borderId="0" xfId="0" applyFont="1" applyFill="1" applyAlignment="1">
      <alignment horizontal="center"/>
    </xf>
    <xf numFmtId="0" fontId="16" fillId="10" borderId="0" xfId="0" applyFont="1" applyFill="1" applyAlignment="1">
      <alignment horizontal="center"/>
    </xf>
    <xf numFmtId="0" fontId="6" fillId="0" borderId="9" xfId="0" applyFont="1" applyFill="1" applyBorder="1" applyAlignment="1">
      <alignment horizontal="center"/>
    </xf>
    <xf numFmtId="164" fontId="6" fillId="0" borderId="10"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164" fontId="7" fillId="0" borderId="3" xfId="0" applyNumberFormat="1" applyFont="1" applyFill="1" applyBorder="1" applyAlignment="1">
      <alignment horizontal="center" wrapText="1"/>
    </xf>
    <xf numFmtId="164" fontId="7" fillId="0" borderId="11" xfId="0" applyNumberFormat="1" applyFont="1" applyFill="1" applyBorder="1" applyAlignment="1">
      <alignment horizontal="center" wrapText="1"/>
    </xf>
    <xf numFmtId="164" fontId="7" fillId="0" borderId="12" xfId="0" applyNumberFormat="1" applyFont="1" applyFill="1" applyBorder="1" applyAlignment="1">
      <alignment horizontal="center" wrapText="1"/>
    </xf>
    <xf numFmtId="164" fontId="9" fillId="9" borderId="1" xfId="0" applyNumberFormat="1" applyFont="1" applyFill="1" applyBorder="1" applyAlignment="1">
      <alignment horizontal="center" wrapText="1"/>
    </xf>
    <xf numFmtId="164" fontId="9" fillId="0" borderId="12" xfId="0" applyNumberFormat="1" applyFont="1" applyFill="1" applyBorder="1" applyAlignment="1">
      <alignment horizontal="center" wrapText="1"/>
    </xf>
    <xf numFmtId="0" fontId="9" fillId="0" borderId="1" xfId="0" applyFont="1" applyFill="1" applyBorder="1" applyAlignment="1">
      <alignment horizontal="center" wrapText="1"/>
    </xf>
    <xf numFmtId="1" fontId="9" fillId="0" borderId="1" xfId="0" applyNumberFormat="1" applyFont="1" applyFill="1" applyBorder="1" applyAlignment="1">
      <alignment horizontal="center" wrapText="1"/>
    </xf>
    <xf numFmtId="0" fontId="9" fillId="0" borderId="1" xfId="0" applyFont="1" applyFill="1" applyBorder="1" applyAlignment="1">
      <alignment horizontal="center"/>
    </xf>
    <xf numFmtId="164" fontId="3" fillId="0" borderId="13" xfId="0" applyNumberFormat="1" applyFont="1" applyFill="1" applyBorder="1" applyAlignment="1">
      <alignment horizontal="center"/>
    </xf>
    <xf numFmtId="164" fontId="9" fillId="0" borderId="1" xfId="0" applyNumberFormat="1" applyFont="1" applyFill="1" applyBorder="1" applyAlignment="1">
      <alignment horizontal="center" wrapText="1"/>
    </xf>
    <xf numFmtId="164" fontId="3" fillId="7" borderId="1" xfId="0" applyNumberFormat="1" applyFont="1" applyFill="1" applyBorder="1" applyAlignment="1">
      <alignment horizontal="center"/>
    </xf>
    <xf numFmtId="164" fontId="3" fillId="7" borderId="14" xfId="0" applyNumberFormat="1" applyFont="1" applyFill="1" applyBorder="1" applyAlignment="1">
      <alignment horizontal="center"/>
    </xf>
    <xf numFmtId="165" fontId="18" fillId="0" borderId="1" xfId="0" applyNumberFormat="1" applyFont="1" applyFill="1" applyBorder="1" applyAlignment="1">
      <alignment horizontal="center"/>
    </xf>
    <xf numFmtId="165" fontId="19" fillId="0" borderId="1" xfId="0" applyNumberFormat="1" applyFont="1" applyFill="1" applyBorder="1" applyAlignment="1">
      <alignment horizontal="center"/>
    </xf>
    <xf numFmtId="164" fontId="9" fillId="0" borderId="15" xfId="0" applyNumberFormat="1" applyFont="1" applyFill="1" applyBorder="1" applyAlignment="1">
      <alignment horizontal="center" wrapText="1"/>
    </xf>
    <xf numFmtId="0" fontId="9" fillId="0" borderId="7" xfId="0" applyFont="1" applyFill="1" applyBorder="1" applyAlignment="1">
      <alignment horizontal="center" wrapText="1"/>
    </xf>
    <xf numFmtId="1" fontId="9" fillId="0" borderId="7" xfId="0" applyNumberFormat="1" applyFont="1" applyFill="1" applyBorder="1" applyAlignment="1">
      <alignment horizontal="center" wrapText="1"/>
    </xf>
    <xf numFmtId="165" fontId="14" fillId="0" borderId="7" xfId="0" applyNumberFormat="1" applyFont="1" applyFill="1" applyBorder="1" applyAlignment="1">
      <alignment horizontal="center"/>
    </xf>
    <xf numFmtId="0" fontId="9" fillId="0" borderId="7" xfId="0" applyFont="1" applyFill="1" applyBorder="1" applyAlignment="1">
      <alignment horizontal="center"/>
    </xf>
    <xf numFmtId="164" fontId="3" fillId="0" borderId="13" xfId="0" applyNumberFormat="1" applyFont="1" applyBorder="1" applyAlignment="1">
      <alignment horizontal="center"/>
    </xf>
    <xf numFmtId="164" fontId="3" fillId="0" borderId="1" xfId="0" applyNumberFormat="1" applyFont="1" applyBorder="1" applyAlignment="1">
      <alignment horizontal="center"/>
    </xf>
    <xf numFmtId="0" fontId="3" fillId="0" borderId="1" xfId="0" applyFont="1" applyBorder="1" applyAlignment="1">
      <alignment/>
    </xf>
    <xf numFmtId="164" fontId="3" fillId="0" borderId="0" xfId="0" applyNumberFormat="1" applyFont="1" applyAlignment="1">
      <alignment horizontal="center"/>
    </xf>
    <xf numFmtId="165" fontId="3" fillId="0" borderId="6" xfId="0" applyNumberFormat="1"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xf>
    <xf numFmtId="0" fontId="20" fillId="0" borderId="1" xfId="0" applyFont="1" applyFill="1" applyBorder="1" applyAlignment="1">
      <alignment horizontal="center" wrapText="1"/>
    </xf>
    <xf numFmtId="0" fontId="18" fillId="0" borderId="1" xfId="0" applyFont="1" applyFill="1" applyBorder="1" applyAlignment="1">
      <alignment horizontal="center" wrapText="1"/>
    </xf>
    <xf numFmtId="164" fontId="9" fillId="10" borderId="1" xfId="0" applyNumberFormat="1" applyFont="1" applyFill="1" applyBorder="1" applyAlignment="1">
      <alignment horizontal="center" wrapText="1"/>
    </xf>
    <xf numFmtId="0" fontId="9" fillId="2" borderId="1" xfId="0" applyFont="1" applyFill="1" applyBorder="1" applyAlignment="1">
      <alignment horizontal="center"/>
    </xf>
    <xf numFmtId="0" fontId="4"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6" xfId="0" applyFont="1" applyBorder="1" applyAlignment="1">
      <alignment shrinkToFit="1"/>
    </xf>
    <xf numFmtId="164" fontId="14" fillId="11" borderId="1" xfId="0" applyNumberFormat="1" applyFont="1" applyFill="1" applyBorder="1" applyAlignment="1">
      <alignment horizontal="center" wrapText="1"/>
    </xf>
    <xf numFmtId="0" fontId="22" fillId="0" borderId="0" xfId="0" applyFont="1" applyAlignment="1">
      <alignment shrinkToFit="1"/>
    </xf>
    <xf numFmtId="164" fontId="9" fillId="8" borderId="1" xfId="0" applyNumberFormat="1" applyFont="1" applyFill="1" applyBorder="1" applyAlignment="1">
      <alignment horizontal="center" wrapText="1"/>
    </xf>
    <xf numFmtId="164" fontId="9" fillId="12" borderId="1" xfId="0" applyNumberFormat="1" applyFont="1" applyFill="1" applyBorder="1" applyAlignment="1">
      <alignment horizontal="center" wrapText="1"/>
    </xf>
    <xf numFmtId="165" fontId="23" fillId="0" borderId="1" xfId="0" applyNumberFormat="1" applyFont="1" applyFill="1" applyBorder="1" applyAlignment="1">
      <alignment horizontal="center"/>
    </xf>
    <xf numFmtId="1" fontId="13" fillId="0" borderId="1" xfId="0" applyNumberFormat="1" applyFont="1" applyFill="1" applyBorder="1" applyAlignment="1">
      <alignment horizontal="center" wrapText="1"/>
    </xf>
    <xf numFmtId="0" fontId="3" fillId="2" borderId="1" xfId="0" applyFont="1" applyFill="1" applyBorder="1" applyAlignment="1">
      <alignment horizontal="center"/>
    </xf>
    <xf numFmtId="165" fontId="3" fillId="0" borderId="1" xfId="0" applyNumberFormat="1" applyFont="1" applyBorder="1" applyAlignment="1">
      <alignment horizontal="center" shrinkToFit="1"/>
    </xf>
    <xf numFmtId="164"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wrapText="1"/>
    </xf>
    <xf numFmtId="164" fontId="3" fillId="0" borderId="12" xfId="0" applyNumberFormat="1" applyFont="1" applyBorder="1" applyAlignment="1">
      <alignment horizontal="center"/>
    </xf>
    <xf numFmtId="1" fontId="3" fillId="0" borderId="1" xfId="0" applyNumberFormat="1" applyFont="1" applyBorder="1" applyAlignment="1">
      <alignment horizontal="center"/>
    </xf>
    <xf numFmtId="165" fontId="14" fillId="0" borderId="1" xfId="0" applyNumberFormat="1" applyFont="1" applyBorder="1" applyAlignment="1">
      <alignment horizontal="center"/>
    </xf>
    <xf numFmtId="0" fontId="9" fillId="0" borderId="1" xfId="0" applyFont="1" applyBorder="1" applyAlignment="1">
      <alignment horizontal="center"/>
    </xf>
    <xf numFmtId="1" fontId="3" fillId="0" borderId="1" xfId="0" applyNumberFormat="1" applyFont="1" applyBorder="1" applyAlignment="1">
      <alignment horizontal="center" shrinkToFit="1"/>
    </xf>
    <xf numFmtId="164" fontId="3" fillId="0" borderId="1" xfId="0" applyNumberFormat="1" applyFont="1" applyFill="1" applyBorder="1" applyAlignment="1">
      <alignment horizontal="center" vertical="center"/>
    </xf>
    <xf numFmtId="165" fontId="9" fillId="0" borderId="0" xfId="0" applyNumberFormat="1" applyFont="1" applyAlignment="1">
      <alignment horizontal="center"/>
    </xf>
    <xf numFmtId="165" fontId="9" fillId="0" borderId="1" xfId="0" applyNumberFormat="1" applyFont="1" applyFill="1" applyBorder="1" applyAlignment="1">
      <alignment horizontal="center"/>
    </xf>
    <xf numFmtId="165" fontId="9" fillId="0" borderId="7" xfId="0" applyNumberFormat="1" applyFont="1" applyFill="1" applyBorder="1" applyAlignment="1">
      <alignment horizontal="center"/>
    </xf>
    <xf numFmtId="1" fontId="3" fillId="0" borderId="1" xfId="0" applyNumberFormat="1" applyFont="1" applyFill="1" applyBorder="1" applyAlignment="1">
      <alignment horizontal="center" wrapText="1"/>
    </xf>
    <xf numFmtId="0" fontId="13" fillId="11" borderId="0" xfId="0" applyFont="1" applyFill="1" applyAlignment="1">
      <alignment horizontal="center"/>
    </xf>
    <xf numFmtId="0" fontId="13" fillId="13" borderId="0" xfId="0" applyFont="1" applyFill="1" applyAlignment="1">
      <alignment horizontal="center"/>
    </xf>
    <xf numFmtId="1" fontId="3" fillId="0" borderId="0" xfId="0" applyNumberFormat="1" applyFont="1" applyAlignment="1">
      <alignment horizontal="center"/>
    </xf>
    <xf numFmtId="1" fontId="7" fillId="0" borderId="0" xfId="0" applyNumberFormat="1" applyFont="1" applyAlignment="1">
      <alignment horizontal="center"/>
    </xf>
    <xf numFmtId="1" fontId="3" fillId="0" borderId="6" xfId="0" applyNumberFormat="1" applyFont="1" applyBorder="1" applyAlignment="1">
      <alignment horizontal="center"/>
    </xf>
    <xf numFmtId="165" fontId="3" fillId="0" borderId="1" xfId="0" applyNumberFormat="1" applyFont="1" applyBorder="1" applyAlignment="1">
      <alignment horizontal="center"/>
    </xf>
    <xf numFmtId="164" fontId="3" fillId="0" borderId="1" xfId="0" applyNumberFormat="1" applyFont="1" applyFill="1" applyBorder="1" applyAlignment="1">
      <alignment horizontal="center" vertical="center" wrapText="1"/>
    </xf>
    <xf numFmtId="164" fontId="18" fillId="11" borderId="1" xfId="0" applyNumberFormat="1" applyFont="1" applyFill="1" applyBorder="1" applyAlignment="1">
      <alignment horizontal="center"/>
    </xf>
    <xf numFmtId="0" fontId="3" fillId="3" borderId="1" xfId="0" applyFont="1" applyFill="1" applyBorder="1" applyAlignment="1">
      <alignment horizontal="center" shrinkToFit="1"/>
    </xf>
    <xf numFmtId="164" fontId="17" fillId="0" borderId="9" xfId="0" applyNumberFormat="1" applyFont="1" applyFill="1" applyBorder="1" applyAlignment="1">
      <alignment/>
    </xf>
    <xf numFmtId="164" fontId="3" fillId="0" borderId="4" xfId="0" applyNumberFormat="1" applyFont="1" applyBorder="1" applyAlignment="1">
      <alignment horizontal="center"/>
    </xf>
    <xf numFmtId="164" fontId="3" fillId="0" borderId="4" xfId="0" applyNumberFormat="1" applyFont="1" applyBorder="1" applyAlignment="1">
      <alignment horizontal="center" shrinkToFit="1"/>
    </xf>
    <xf numFmtId="164" fontId="3" fillId="7" borderId="16" xfId="0" applyNumberFormat="1" applyFont="1" applyFill="1" applyBorder="1" applyAlignment="1">
      <alignment horizontal="center"/>
    </xf>
    <xf numFmtId="164" fontId="9" fillId="0" borderId="1" xfId="0" applyNumberFormat="1" applyFont="1" applyFill="1" applyBorder="1" applyAlignment="1" quotePrefix="1">
      <alignment horizontal="center" vertical="center" wrapText="1"/>
    </xf>
    <xf numFmtId="14" fontId="3" fillId="14" borderId="5" xfId="0" applyNumberFormat="1" applyFont="1" applyFill="1" applyBorder="1" applyAlignment="1">
      <alignment/>
    </xf>
    <xf numFmtId="164" fontId="3" fillId="14" borderId="17" xfId="0" applyNumberFormat="1" applyFont="1" applyFill="1" applyBorder="1" applyAlignment="1">
      <alignment horizontal="center"/>
    </xf>
    <xf numFmtId="164" fontId="9" fillId="14" borderId="18" xfId="0" applyNumberFormat="1" applyFont="1" applyFill="1" applyBorder="1" applyAlignment="1">
      <alignment horizontal="center" wrapText="1"/>
    </xf>
    <xf numFmtId="164" fontId="9" fillId="15" borderId="1" xfId="0" applyNumberFormat="1" applyFont="1" applyFill="1" applyBorder="1" applyAlignment="1">
      <alignment horizontal="center" wrapText="1"/>
    </xf>
    <xf numFmtId="164" fontId="3" fillId="16" borderId="1" xfId="0" applyNumberFormat="1" applyFont="1" applyFill="1" applyBorder="1" applyAlignment="1">
      <alignment horizontal="center" wrapText="1"/>
    </xf>
    <xf numFmtId="164" fontId="3" fillId="17" borderId="18" xfId="0" applyNumberFormat="1" applyFont="1" applyFill="1" applyBorder="1" applyAlignment="1">
      <alignment horizontal="center"/>
    </xf>
    <xf numFmtId="164" fontId="3" fillId="17" borderId="19" xfId="0" applyNumberFormat="1" applyFont="1" applyFill="1" applyBorder="1" applyAlignment="1">
      <alignment horizontal="center"/>
    </xf>
    <xf numFmtId="164" fontId="9" fillId="14" borderId="12" xfId="0" applyNumberFormat="1" applyFont="1" applyFill="1" applyBorder="1" applyAlignment="1">
      <alignment horizontal="center" wrapText="1"/>
    </xf>
    <xf numFmtId="0" fontId="9" fillId="14" borderId="1" xfId="0" applyFont="1" applyFill="1" applyBorder="1" applyAlignment="1">
      <alignment horizontal="center" wrapText="1"/>
    </xf>
    <xf numFmtId="1" fontId="9" fillId="14" borderId="1" xfId="0" applyNumberFormat="1" applyFont="1" applyFill="1" applyBorder="1" applyAlignment="1">
      <alignment horizontal="center" wrapText="1"/>
    </xf>
    <xf numFmtId="165" fontId="19" fillId="14" borderId="1" xfId="0" applyNumberFormat="1" applyFont="1" applyFill="1" applyBorder="1" applyAlignment="1">
      <alignment horizontal="center"/>
    </xf>
    <xf numFmtId="0" fontId="9" fillId="18" borderId="1" xfId="0" applyFont="1" applyFill="1" applyBorder="1" applyAlignment="1">
      <alignment horizontal="center"/>
    </xf>
    <xf numFmtId="0" fontId="3" fillId="14" borderId="1" xfId="0" applyFont="1" applyFill="1" applyBorder="1" applyAlignment="1">
      <alignment horizontal="center"/>
    </xf>
    <xf numFmtId="0" fontId="3" fillId="14" borderId="1" xfId="0" applyFont="1" applyFill="1" applyBorder="1" applyAlignment="1">
      <alignment horizontal="center" vertical="center" shrinkToFit="1"/>
    </xf>
    <xf numFmtId="14" fontId="3" fillId="14" borderId="1" xfId="0" applyNumberFormat="1" applyFont="1" applyFill="1" applyBorder="1" applyAlignment="1">
      <alignment horizontal="center"/>
    </xf>
    <xf numFmtId="0" fontId="0" fillId="14" borderId="0" xfId="0" applyFill="1" applyAlignment="1">
      <alignment/>
    </xf>
    <xf numFmtId="164" fontId="3" fillId="14" borderId="4" xfId="0" applyNumberFormat="1" applyFont="1" applyFill="1" applyBorder="1" applyAlignment="1">
      <alignment horizontal="center"/>
    </xf>
    <xf numFmtId="164" fontId="3" fillId="14" borderId="1" xfId="0" applyNumberFormat="1" applyFont="1" applyFill="1" applyBorder="1" applyAlignment="1">
      <alignment horizontal="center"/>
    </xf>
    <xf numFmtId="164" fontId="3" fillId="17" borderId="14" xfId="0" applyNumberFormat="1" applyFont="1" applyFill="1" applyBorder="1" applyAlignment="1">
      <alignment horizontal="center"/>
    </xf>
    <xf numFmtId="164" fontId="3" fillId="17" borderId="16" xfId="0" applyNumberFormat="1" applyFont="1" applyFill="1" applyBorder="1" applyAlignment="1">
      <alignment horizontal="center"/>
    </xf>
    <xf numFmtId="164" fontId="3" fillId="14" borderId="12" xfId="0" applyNumberFormat="1" applyFont="1" applyFill="1" applyBorder="1" applyAlignment="1">
      <alignment horizontal="center"/>
    </xf>
    <xf numFmtId="0" fontId="3" fillId="14" borderId="1" xfId="0" applyFont="1" applyFill="1" applyBorder="1" applyAlignment="1">
      <alignment horizontal="center" wrapText="1"/>
    </xf>
    <xf numFmtId="1" fontId="3" fillId="14" borderId="1" xfId="0" applyNumberFormat="1" applyFont="1" applyFill="1" applyBorder="1" applyAlignment="1">
      <alignment horizontal="center"/>
    </xf>
    <xf numFmtId="0" fontId="3" fillId="14" borderId="1" xfId="0" applyFont="1" applyFill="1" applyBorder="1" applyAlignment="1">
      <alignment/>
    </xf>
    <xf numFmtId="0" fontId="3" fillId="14" borderId="1" xfId="0" applyFont="1" applyFill="1" applyBorder="1" applyAlignment="1">
      <alignment shrinkToFit="1"/>
    </xf>
    <xf numFmtId="164" fontId="3" fillId="14" borderId="4" xfId="0" applyNumberFormat="1" applyFont="1" applyFill="1" applyBorder="1" applyAlignment="1">
      <alignment horizontal="center" wrapText="1"/>
    </xf>
    <xf numFmtId="164" fontId="3" fillId="14" borderId="1" xfId="0" applyNumberFormat="1" applyFont="1" applyFill="1" applyBorder="1" applyAlignment="1">
      <alignment horizontal="center" shrinkToFit="1"/>
    </xf>
    <xf numFmtId="165" fontId="3" fillId="14" borderId="1" xfId="0" applyNumberFormat="1" applyFont="1" applyFill="1" applyBorder="1" applyAlignment="1">
      <alignment horizontal="center" shrinkToFit="1"/>
    </xf>
    <xf numFmtId="164" fontId="3" fillId="14" borderId="12" xfId="0" applyNumberFormat="1" applyFont="1" applyFill="1" applyBorder="1" applyAlignment="1">
      <alignment horizontal="center" shrinkToFit="1"/>
    </xf>
    <xf numFmtId="0" fontId="3" fillId="14" borderId="1" xfId="0" applyFont="1" applyFill="1" applyBorder="1" applyAlignment="1">
      <alignment horizontal="center" shrinkToFit="1"/>
    </xf>
    <xf numFmtId="1" fontId="3" fillId="14" borderId="1" xfId="0" applyNumberFormat="1" applyFont="1" applyFill="1" applyBorder="1" applyAlignment="1">
      <alignment horizontal="center" shrinkToFit="1"/>
    </xf>
    <xf numFmtId="0" fontId="3" fillId="18" borderId="1" xfId="0" applyFont="1" applyFill="1" applyBorder="1" applyAlignment="1">
      <alignment horizontal="center" shrinkToFit="1"/>
    </xf>
    <xf numFmtId="164" fontId="3" fillId="10" borderId="1" xfId="0" applyNumberFormat="1" applyFont="1" applyFill="1" applyBorder="1" applyAlignment="1">
      <alignment horizontal="center"/>
    </xf>
    <xf numFmtId="1" fontId="13" fillId="0" borderId="1" xfId="0" applyNumberFormat="1" applyFont="1" applyBorder="1" applyAlignment="1">
      <alignment horizontal="center"/>
    </xf>
    <xf numFmtId="0" fontId="3" fillId="3" borderId="1" xfId="0" applyFont="1" applyFill="1" applyBorder="1" applyAlignment="1">
      <alignment horizontal="center"/>
    </xf>
    <xf numFmtId="165" fontId="3" fillId="19" borderId="0" xfId="0" applyNumberFormat="1" applyFont="1" applyFill="1" applyAlignment="1">
      <alignment horizontal="center"/>
    </xf>
    <xf numFmtId="165" fontId="9" fillId="20" borderId="0" xfId="0" applyNumberFormat="1" applyFont="1" applyFill="1" applyAlignment="1">
      <alignment horizontal="center"/>
    </xf>
    <xf numFmtId="165" fontId="3" fillId="21" borderId="0" xfId="0" applyNumberFormat="1" applyFont="1" applyFill="1" applyAlignment="1">
      <alignment horizontal="center"/>
    </xf>
    <xf numFmtId="165" fontId="3" fillId="22" borderId="0" xfId="0" applyNumberFormat="1" applyFont="1" applyFill="1" applyAlignment="1">
      <alignment horizontal="center"/>
    </xf>
    <xf numFmtId="165" fontId="3" fillId="12" borderId="0" xfId="0" applyNumberFormat="1" applyFont="1" applyFill="1" applyAlignment="1">
      <alignment horizontal="center"/>
    </xf>
    <xf numFmtId="165" fontId="6"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165" fontId="3" fillId="14" borderId="1" xfId="0" applyNumberFormat="1" applyFont="1" applyFill="1" applyBorder="1" applyAlignment="1">
      <alignment horizontal="center"/>
    </xf>
    <xf numFmtId="0" fontId="3" fillId="1" borderId="1" xfId="0" applyFont="1" applyFill="1" applyBorder="1" applyAlignment="1">
      <alignment horizontal="center"/>
    </xf>
    <xf numFmtId="165" fontId="3" fillId="4" borderId="1" xfId="0" applyNumberFormat="1" applyFont="1" applyFill="1" applyBorder="1" applyAlignment="1">
      <alignment horizontal="center"/>
    </xf>
    <xf numFmtId="165" fontId="3" fillId="0" borderId="0" xfId="0" applyNumberFormat="1" applyFont="1" applyAlignment="1">
      <alignment horizontal="center" shrinkToFit="1"/>
    </xf>
    <xf numFmtId="0" fontId="9" fillId="3" borderId="1" xfId="0" applyFont="1" applyFill="1" applyBorder="1" applyAlignment="1">
      <alignment horizontal="center"/>
    </xf>
    <xf numFmtId="165" fontId="3" fillId="6" borderId="1" xfId="0" applyNumberFormat="1" applyFont="1" applyFill="1" applyBorder="1" applyAlignment="1">
      <alignment horizontal="center"/>
    </xf>
    <xf numFmtId="164" fontId="3" fillId="9" borderId="1" xfId="0" applyNumberFormat="1" applyFont="1" applyFill="1" applyBorder="1" applyAlignment="1">
      <alignment horizontal="center"/>
    </xf>
    <xf numFmtId="0" fontId="24" fillId="0" borderId="0" xfId="0" applyFont="1" applyAlignment="1">
      <alignment shrinkToFit="1"/>
    </xf>
    <xf numFmtId="164" fontId="3" fillId="20" borderId="1" xfId="0" applyNumberFormat="1" applyFont="1" applyFill="1" applyBorder="1" applyAlignment="1">
      <alignment horizontal="center"/>
    </xf>
    <xf numFmtId="164" fontId="3" fillId="12" borderId="1" xfId="0" applyNumberFormat="1" applyFont="1" applyFill="1" applyBorder="1" applyAlignment="1">
      <alignment horizontal="center"/>
    </xf>
    <xf numFmtId="0" fontId="25" fillId="0" borderId="0" xfId="0" applyFont="1" applyAlignment="1">
      <alignment shrinkToFit="1"/>
    </xf>
    <xf numFmtId="164" fontId="3" fillId="23" borderId="1" xfId="0" applyNumberFormat="1" applyFont="1" applyFill="1" applyBorder="1" applyAlignment="1">
      <alignment horizontal="center"/>
    </xf>
    <xf numFmtId="0" fontId="3" fillId="4" borderId="1" xfId="0" applyFont="1" applyFill="1" applyBorder="1" applyAlignment="1">
      <alignment shrinkToFit="1"/>
    </xf>
    <xf numFmtId="165" fontId="3" fillId="24" borderId="1" xfId="0" applyNumberFormat="1" applyFont="1" applyFill="1" applyBorder="1" applyAlignment="1">
      <alignment horizontal="center"/>
    </xf>
    <xf numFmtId="164" fontId="3" fillId="22" borderId="1" xfId="0" applyNumberFormat="1" applyFont="1" applyFill="1" applyBorder="1" applyAlignment="1">
      <alignment horizontal="center"/>
    </xf>
    <xf numFmtId="164" fontId="3" fillId="25" borderId="1" xfId="0" applyNumberFormat="1" applyFont="1" applyFill="1" applyBorder="1" applyAlignment="1">
      <alignment horizontal="center"/>
    </xf>
    <xf numFmtId="0" fontId="3" fillId="26" borderId="1" xfId="0" applyFont="1" applyFill="1" applyBorder="1" applyAlignment="1">
      <alignment/>
    </xf>
    <xf numFmtId="164" fontId="3" fillId="27" borderId="1" xfId="0" applyNumberFormat="1" applyFont="1" applyFill="1" applyBorder="1" applyAlignment="1">
      <alignment horizontal="center"/>
    </xf>
    <xf numFmtId="164" fontId="26" fillId="0" borderId="12" xfId="0" applyNumberFormat="1" applyFont="1" applyBorder="1" applyAlignment="1">
      <alignment horizontal="center"/>
    </xf>
    <xf numFmtId="0" fontId="27" fillId="0" borderId="0" xfId="0" applyFont="1" applyAlignment="1">
      <alignment shrinkToFit="1"/>
    </xf>
    <xf numFmtId="14" fontId="3" fillId="0" borderId="20" xfId="0" applyNumberFormat="1" applyFont="1" applyFill="1" applyBorder="1" applyAlignment="1">
      <alignment/>
    </xf>
    <xf numFmtId="164" fontId="3" fillId="0" borderId="21" xfId="0" applyNumberFormat="1" applyFont="1" applyBorder="1" applyAlignment="1">
      <alignment horizontal="center"/>
    </xf>
    <xf numFmtId="164" fontId="3" fillId="0" borderId="14" xfId="0" applyNumberFormat="1" applyFont="1" applyBorder="1" applyAlignment="1">
      <alignment horizontal="center"/>
    </xf>
    <xf numFmtId="164" fontId="3" fillId="7" borderId="22" xfId="0" applyNumberFormat="1" applyFont="1" applyFill="1" applyBorder="1" applyAlignment="1">
      <alignment horizontal="center"/>
    </xf>
    <xf numFmtId="164" fontId="3" fillId="0" borderId="23" xfId="0" applyNumberFormat="1" applyFont="1" applyBorder="1" applyAlignment="1">
      <alignment horizontal="center"/>
    </xf>
    <xf numFmtId="0" fontId="3" fillId="0" borderId="14" xfId="0" applyFont="1" applyBorder="1" applyAlignment="1">
      <alignment horizontal="center"/>
    </xf>
    <xf numFmtId="1" fontId="3" fillId="0" borderId="14" xfId="0" applyNumberFormat="1" applyFont="1" applyBorder="1" applyAlignment="1">
      <alignment horizontal="center"/>
    </xf>
    <xf numFmtId="165" fontId="3" fillId="0" borderId="14" xfId="0" applyNumberFormat="1" applyFont="1" applyBorder="1" applyAlignment="1">
      <alignment horizontal="center"/>
    </xf>
    <xf numFmtId="0" fontId="3" fillId="0" borderId="14" xfId="0" applyFont="1" applyBorder="1" applyAlignment="1">
      <alignment/>
    </xf>
    <xf numFmtId="0" fontId="3" fillId="0" borderId="14" xfId="0" applyFont="1" applyBorder="1" applyAlignment="1">
      <alignment shrinkToFit="1"/>
    </xf>
    <xf numFmtId="0" fontId="3" fillId="0" borderId="14" xfId="0" applyFont="1" applyFill="1" applyBorder="1" applyAlignment="1">
      <alignment horizontal="center"/>
    </xf>
    <xf numFmtId="14" fontId="3" fillId="0" borderId="14" xfId="0" applyNumberFormat="1" applyFont="1" applyFill="1" applyBorder="1" applyAlignment="1">
      <alignment horizontal="center"/>
    </xf>
    <xf numFmtId="14" fontId="3" fillId="0" borderId="24" xfId="0" applyNumberFormat="1" applyFont="1" applyFill="1" applyBorder="1" applyAlignment="1">
      <alignment/>
    </xf>
    <xf numFmtId="164" fontId="3" fillId="0" borderId="25" xfId="0" applyNumberFormat="1" applyFont="1" applyBorder="1" applyAlignment="1">
      <alignment horizontal="center"/>
    </xf>
    <xf numFmtId="164" fontId="3" fillId="0" borderId="7" xfId="0" applyNumberFormat="1" applyFont="1" applyBorder="1" applyAlignment="1">
      <alignment horizontal="center"/>
    </xf>
    <xf numFmtId="164" fontId="3" fillId="7" borderId="26" xfId="0" applyNumberFormat="1" applyFont="1" applyFill="1" applyBorder="1" applyAlignment="1">
      <alignment horizontal="center"/>
    </xf>
    <xf numFmtId="164" fontId="3" fillId="7" borderId="27" xfId="0" applyNumberFormat="1" applyFont="1" applyFill="1" applyBorder="1" applyAlignment="1">
      <alignment horizontal="center"/>
    </xf>
    <xf numFmtId="164" fontId="3" fillId="0" borderId="15" xfId="0" applyNumberFormat="1" applyFont="1" applyBorder="1" applyAlignment="1">
      <alignment horizontal="center"/>
    </xf>
    <xf numFmtId="0" fontId="3" fillId="0" borderId="7" xfId="0" applyFont="1" applyBorder="1" applyAlignment="1">
      <alignment horizontal="center"/>
    </xf>
    <xf numFmtId="1" fontId="3" fillId="0" borderId="7" xfId="0" applyNumberFormat="1" applyFont="1" applyBorder="1" applyAlignment="1">
      <alignment horizontal="center"/>
    </xf>
    <xf numFmtId="165" fontId="3" fillId="0" borderId="7" xfId="0" applyNumberFormat="1" applyFont="1" applyBorder="1" applyAlignment="1">
      <alignment horizontal="center"/>
    </xf>
    <xf numFmtId="0" fontId="3" fillId="0" borderId="7" xfId="0" applyFont="1" applyBorder="1" applyAlignment="1">
      <alignment/>
    </xf>
    <xf numFmtId="0" fontId="3" fillId="0" borderId="7" xfId="0" applyFont="1" applyBorder="1" applyAlignment="1">
      <alignment shrinkToFit="1"/>
    </xf>
    <xf numFmtId="14" fontId="3" fillId="0" borderId="7" xfId="0" applyNumberFormat="1" applyFont="1" applyFill="1" applyBorder="1" applyAlignment="1">
      <alignment horizontal="center"/>
    </xf>
    <xf numFmtId="14" fontId="3" fillId="28" borderId="28" xfId="0" applyNumberFormat="1" applyFont="1" applyFill="1" applyBorder="1" applyAlignment="1">
      <alignment/>
    </xf>
    <xf numFmtId="164" fontId="3" fillId="28" borderId="9" xfId="0" applyNumberFormat="1" applyFont="1" applyFill="1" applyBorder="1" applyAlignment="1">
      <alignment horizontal="center"/>
    </xf>
    <xf numFmtId="164" fontId="3" fillId="28" borderId="3" xfId="0" applyNumberFormat="1" applyFont="1" applyFill="1" applyBorder="1" applyAlignment="1">
      <alignment horizontal="center"/>
    </xf>
    <xf numFmtId="164" fontId="3" fillId="7" borderId="3" xfId="0" applyNumberFormat="1" applyFont="1" applyFill="1" applyBorder="1" applyAlignment="1">
      <alignment horizontal="center"/>
    </xf>
    <xf numFmtId="164" fontId="3" fillId="7" borderId="11" xfId="0" applyNumberFormat="1" applyFont="1" applyFill="1" applyBorder="1" applyAlignment="1">
      <alignment horizontal="center"/>
    </xf>
    <xf numFmtId="164" fontId="3" fillId="28" borderId="2" xfId="0" applyNumberFormat="1" applyFont="1" applyFill="1" applyBorder="1" applyAlignment="1">
      <alignment horizontal="center"/>
    </xf>
    <xf numFmtId="0" fontId="3" fillId="28" borderId="3" xfId="0" applyFont="1" applyFill="1" applyBorder="1" applyAlignment="1">
      <alignment horizontal="center"/>
    </xf>
    <xf numFmtId="1" fontId="3" fillId="28" borderId="3" xfId="0" applyNumberFormat="1" applyFont="1" applyFill="1" applyBorder="1" applyAlignment="1">
      <alignment horizontal="center"/>
    </xf>
    <xf numFmtId="165" fontId="3" fillId="28" borderId="3" xfId="0" applyNumberFormat="1" applyFont="1" applyFill="1" applyBorder="1" applyAlignment="1">
      <alignment horizontal="center"/>
    </xf>
    <xf numFmtId="0" fontId="3" fillId="28" borderId="3" xfId="0" applyFont="1" applyFill="1" applyBorder="1" applyAlignment="1">
      <alignment/>
    </xf>
    <xf numFmtId="0" fontId="3" fillId="28" borderId="3" xfId="0" applyFont="1" applyFill="1" applyBorder="1" applyAlignment="1">
      <alignment shrinkToFit="1"/>
    </xf>
    <xf numFmtId="14" fontId="3" fillId="28" borderId="3" xfId="0" applyNumberFormat="1" applyFont="1" applyFill="1" applyBorder="1" applyAlignment="1">
      <alignment horizontal="center"/>
    </xf>
    <xf numFmtId="0" fontId="0" fillId="28" borderId="10" xfId="0" applyFill="1" applyBorder="1" applyAlignment="1">
      <alignment/>
    </xf>
    <xf numFmtId="164" fontId="16" fillId="11" borderId="1" xfId="0" applyNumberFormat="1" applyFont="1" applyFill="1" applyBorder="1" applyAlignment="1">
      <alignment horizontal="center"/>
    </xf>
    <xf numFmtId="0" fontId="3" fillId="5" borderId="1" xfId="0" applyFont="1" applyFill="1" applyBorder="1" applyAlignment="1">
      <alignment horizontal="center"/>
    </xf>
    <xf numFmtId="0" fontId="4" fillId="0" borderId="6" xfId="0" applyFont="1" applyBorder="1" applyAlignment="1">
      <alignment horizontal="center"/>
    </xf>
    <xf numFmtId="0" fontId="3" fillId="0" borderId="1" xfId="0" applyFont="1" applyFill="1" applyBorder="1" applyAlignment="1">
      <alignment/>
    </xf>
    <xf numFmtId="0" fontId="3" fillId="18"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18" borderId="1" xfId="0" applyFont="1" applyFill="1" applyBorder="1" applyAlignment="1">
      <alignment shrinkToFit="1"/>
    </xf>
    <xf numFmtId="0" fontId="3" fillId="2" borderId="1" xfId="0" applyFont="1" applyFill="1" applyBorder="1" applyAlignment="1">
      <alignment horizontal="left"/>
    </xf>
    <xf numFmtId="0" fontId="28" fillId="0" borderId="0" xfId="0" applyFont="1" applyAlignment="1">
      <alignment/>
    </xf>
    <xf numFmtId="0" fontId="28" fillId="14" borderId="0" xfId="0" applyFont="1" applyFill="1" applyAlignment="1">
      <alignment/>
    </xf>
    <xf numFmtId="0" fontId="29" fillId="0" borderId="0" xfId="0" applyFont="1" applyAlignment="1">
      <alignment shrinkToFit="1"/>
    </xf>
    <xf numFmtId="0" fontId="28" fillId="0" borderId="0" xfId="0" applyFont="1" applyAlignment="1">
      <alignment horizontal="center"/>
    </xf>
    <xf numFmtId="0" fontId="28" fillId="28" borderId="1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ill>
        <patternFill patternType="solid">
          <bgColor rgb="FFCCFFFF"/>
        </patternFill>
      </fill>
      <border/>
    </dxf>
    <dxf>
      <fill>
        <patternFill>
          <bgColor rgb="FF00FF00"/>
        </patternFill>
      </fill>
      <border/>
    </dxf>
    <dxf>
      <fill>
        <patternFill>
          <bgColor rgb="FF99CC00"/>
        </patternFill>
      </fill>
      <border/>
    </dxf>
    <dxf>
      <fill>
        <patternFill>
          <bgColor rgb="FFFFFF00"/>
        </patternFill>
      </fill>
      <border/>
    </dxf>
    <dxf>
      <fill>
        <patternFill>
          <bgColor rgb="FFCCFFFF"/>
        </patternFill>
      </fill>
      <border/>
    </dxf>
    <dxf>
      <fill>
        <patternFill>
          <bgColor rgb="FFFF9900"/>
        </patternFill>
      </fill>
      <border/>
    </dxf>
    <dxf>
      <fill>
        <patternFill>
          <bgColor rgb="FFFF0000"/>
        </patternFill>
      </fill>
      <border/>
    </dxf>
    <dxf>
      <fill>
        <patternFill>
          <bgColor rgb="FF00CCFF"/>
        </patternFill>
      </fill>
      <border/>
    </dxf>
    <dxf>
      <font>
        <color rgb="FF00CC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Data'!$E$9:$E$373</c:f>
              <c:numCache>
                <c:ptCount val="365"/>
                <c:pt idx="0">
                  <c:v>-3</c:v>
                </c:pt>
                <c:pt idx="1">
                  <c:v>-2</c:v>
                </c:pt>
                <c:pt idx="2">
                  <c:v>-3.9</c:v>
                </c:pt>
                <c:pt idx="3">
                  <c:v>-4</c:v>
                </c:pt>
                <c:pt idx="4">
                  <c:v>-2.6</c:v>
                </c:pt>
                <c:pt idx="5">
                  <c:v>-6</c:v>
                </c:pt>
                <c:pt idx="6">
                  <c:v>-7.3</c:v>
                </c:pt>
                <c:pt idx="7">
                  <c:v>0.3</c:v>
                </c:pt>
                <c:pt idx="8">
                  <c:v>1.1</c:v>
                </c:pt>
                <c:pt idx="9">
                  <c:v>-3.8</c:v>
                </c:pt>
                <c:pt idx="10">
                  <c:v>-2.5</c:v>
                </c:pt>
                <c:pt idx="11">
                  <c:v>4.7</c:v>
                </c:pt>
                <c:pt idx="12">
                  <c:v>3.8</c:v>
                </c:pt>
                <c:pt idx="13">
                  <c:v>-3.2</c:v>
                </c:pt>
                <c:pt idx="14">
                  <c:v>-2.6</c:v>
                </c:pt>
                <c:pt idx="15">
                  <c:v>4.6</c:v>
                </c:pt>
                <c:pt idx="16">
                  <c:v>5.4</c:v>
                </c:pt>
                <c:pt idx="17">
                  <c:v>1.5</c:v>
                </c:pt>
                <c:pt idx="18">
                  <c:v>1.6</c:v>
                </c:pt>
                <c:pt idx="19">
                  <c:v>0.4</c:v>
                </c:pt>
                <c:pt idx="20">
                  <c:v>-0.8</c:v>
                </c:pt>
                <c:pt idx="21">
                  <c:v>-0.7</c:v>
                </c:pt>
                <c:pt idx="22">
                  <c:v>1.9</c:v>
                </c:pt>
                <c:pt idx="23">
                  <c:v>-2.3</c:v>
                </c:pt>
                <c:pt idx="24">
                  <c:v>-1.7</c:v>
                </c:pt>
                <c:pt idx="25">
                  <c:v>3.5</c:v>
                </c:pt>
                <c:pt idx="26">
                  <c:v>-1.5</c:v>
                </c:pt>
                <c:pt idx="27">
                  <c:v>0.3</c:v>
                </c:pt>
                <c:pt idx="28">
                  <c:v>5.5</c:v>
                </c:pt>
                <c:pt idx="29">
                  <c:v>0.4</c:v>
                </c:pt>
                <c:pt idx="30">
                  <c:v>2</c:v>
                </c:pt>
                <c:pt idx="31">
                  <c:v>0.6</c:v>
                </c:pt>
                <c:pt idx="32">
                  <c:v>-2.5</c:v>
                </c:pt>
                <c:pt idx="33">
                  <c:v>-3.3</c:v>
                </c:pt>
                <c:pt idx="34">
                  <c:v>-3.2</c:v>
                </c:pt>
                <c:pt idx="35">
                  <c:v>-1.5</c:v>
                </c:pt>
                <c:pt idx="36">
                  <c:v>-0.4</c:v>
                </c:pt>
                <c:pt idx="37">
                  <c:v>-6.2</c:v>
                </c:pt>
                <c:pt idx="38">
                  <c:v>-4.1</c:v>
                </c:pt>
                <c:pt idx="39">
                  <c:v>-3</c:v>
                </c:pt>
                <c:pt idx="40">
                  <c:v>0.3</c:v>
                </c:pt>
                <c:pt idx="41">
                  <c:v>-2.1</c:v>
                </c:pt>
                <c:pt idx="42">
                  <c:v>-3.2</c:v>
                </c:pt>
                <c:pt idx="43">
                  <c:v>-2.5</c:v>
                </c:pt>
                <c:pt idx="44">
                  <c:v>-3.1</c:v>
                </c:pt>
                <c:pt idx="45">
                  <c:v>-0.7</c:v>
                </c:pt>
                <c:pt idx="46">
                  <c:v>4.7</c:v>
                </c:pt>
                <c:pt idx="47">
                  <c:v>6.1</c:v>
                </c:pt>
                <c:pt idx="48">
                  <c:v>7.2</c:v>
                </c:pt>
                <c:pt idx="49">
                  <c:v>3.9</c:v>
                </c:pt>
                <c:pt idx="50">
                  <c:v>3.2</c:v>
                </c:pt>
                <c:pt idx="51">
                  <c:v>4</c:v>
                </c:pt>
                <c:pt idx="52">
                  <c:v>6</c:v>
                </c:pt>
                <c:pt idx="53">
                  <c:v>6.8</c:v>
                </c:pt>
                <c:pt idx="54">
                  <c:v>7.1</c:v>
                </c:pt>
                <c:pt idx="55">
                  <c:v>7.3</c:v>
                </c:pt>
                <c:pt idx="56">
                  <c:v>4.2</c:v>
                </c:pt>
                <c:pt idx="57">
                  <c:v>6</c:v>
                </c:pt>
                <c:pt idx="58">
                  <c:v>5.7</c:v>
                </c:pt>
                <c:pt idx="59">
                  <c:v>4.5</c:v>
                </c:pt>
                <c:pt idx="60">
                  <c:v>-0.3</c:v>
                </c:pt>
                <c:pt idx="61">
                  <c:v>2.6</c:v>
                </c:pt>
                <c:pt idx="62">
                  <c:v>-1</c:v>
                </c:pt>
                <c:pt idx="63">
                  <c:v>-1.5</c:v>
                </c:pt>
                <c:pt idx="64">
                  <c:v>-3.5</c:v>
                </c:pt>
                <c:pt idx="65">
                  <c:v>-0.7</c:v>
                </c:pt>
                <c:pt idx="66">
                  <c:v>4</c:v>
                </c:pt>
                <c:pt idx="67">
                  <c:v>2.5</c:v>
                </c:pt>
                <c:pt idx="68">
                  <c:v>5.3</c:v>
                </c:pt>
                <c:pt idx="69">
                  <c:v>-1</c:v>
                </c:pt>
                <c:pt idx="70">
                  <c:v>3.6</c:v>
                </c:pt>
                <c:pt idx="71">
                  <c:v>4.3</c:v>
                </c:pt>
                <c:pt idx="72">
                  <c:v>7.9</c:v>
                </c:pt>
                <c:pt idx="73">
                  <c:v>4.4</c:v>
                </c:pt>
                <c:pt idx="74">
                  <c:v>1.4</c:v>
                </c:pt>
                <c:pt idx="75">
                  <c:v>1.2</c:v>
                </c:pt>
                <c:pt idx="76">
                  <c:v>0.6</c:v>
                </c:pt>
                <c:pt idx="77">
                  <c:v>-1.8</c:v>
                </c:pt>
                <c:pt idx="78">
                  <c:v>4.5</c:v>
                </c:pt>
                <c:pt idx="79">
                  <c:v>-1.5</c:v>
                </c:pt>
                <c:pt idx="80">
                  <c:v>3.9</c:v>
                </c:pt>
                <c:pt idx="81">
                  <c:v>7.1</c:v>
                </c:pt>
                <c:pt idx="82">
                  <c:v>2.5</c:v>
                </c:pt>
                <c:pt idx="83">
                  <c:v>5.8</c:v>
                </c:pt>
                <c:pt idx="84">
                  <c:v>6.1</c:v>
                </c:pt>
                <c:pt idx="85">
                  <c:v>4</c:v>
                </c:pt>
                <c:pt idx="86">
                  <c:v>3.5</c:v>
                </c:pt>
                <c:pt idx="87">
                  <c:v>-2.5</c:v>
                </c:pt>
                <c:pt idx="88">
                  <c:v>-1.2</c:v>
                </c:pt>
                <c:pt idx="89">
                  <c:v>2.9</c:v>
                </c:pt>
                <c:pt idx="90">
                  <c:v>9</c:v>
                </c:pt>
                <c:pt idx="91">
                  <c:v>6.1</c:v>
                </c:pt>
                <c:pt idx="92">
                  <c:v>4.9</c:v>
                </c:pt>
                <c:pt idx="93">
                  <c:v>5.4</c:v>
                </c:pt>
                <c:pt idx="94">
                  <c:v>-0.9</c:v>
                </c:pt>
                <c:pt idx="95">
                  <c:v>4.1</c:v>
                </c:pt>
                <c:pt idx="96">
                  <c:v>6.1</c:v>
                </c:pt>
                <c:pt idx="97">
                  <c:v>8</c:v>
                </c:pt>
                <c:pt idx="98">
                  <c:v>4.3</c:v>
                </c:pt>
                <c:pt idx="99">
                  <c:v>9.7</c:v>
                </c:pt>
                <c:pt idx="100">
                  <c:v>6.3</c:v>
                </c:pt>
                <c:pt idx="101">
                  <c:v>5.6</c:v>
                </c:pt>
                <c:pt idx="102">
                  <c:v>6.2</c:v>
                </c:pt>
                <c:pt idx="103">
                  <c:v>4.1</c:v>
                </c:pt>
                <c:pt idx="104">
                  <c:v>7.6</c:v>
                </c:pt>
                <c:pt idx="105">
                  <c:v>8.4</c:v>
                </c:pt>
                <c:pt idx="106">
                  <c:v>7.5</c:v>
                </c:pt>
                <c:pt idx="107">
                  <c:v>3.4</c:v>
                </c:pt>
                <c:pt idx="108">
                  <c:v>5.6</c:v>
                </c:pt>
                <c:pt idx="109">
                  <c:v>0.6</c:v>
                </c:pt>
                <c:pt idx="110">
                  <c:v>2.8</c:v>
                </c:pt>
                <c:pt idx="111">
                  <c:v>2.4</c:v>
                </c:pt>
                <c:pt idx="112">
                  <c:v>7.4</c:v>
                </c:pt>
                <c:pt idx="113">
                  <c:v>8.6</c:v>
                </c:pt>
                <c:pt idx="114">
                  <c:v>7.5</c:v>
                </c:pt>
                <c:pt idx="115">
                  <c:v>1.6</c:v>
                </c:pt>
                <c:pt idx="116">
                  <c:v>5.6</c:v>
                </c:pt>
                <c:pt idx="117">
                  <c:v>5.6</c:v>
                </c:pt>
                <c:pt idx="118">
                  <c:v>2</c:v>
                </c:pt>
                <c:pt idx="119">
                  <c:v>8.4</c:v>
                </c:pt>
                <c:pt idx="120">
                  <c:v>11.2</c:v>
                </c:pt>
                <c:pt idx="121">
                  <c:v>3.8</c:v>
                </c:pt>
                <c:pt idx="122">
                  <c:v>6.5</c:v>
                </c:pt>
                <c:pt idx="123">
                  <c:v>3.1</c:v>
                </c:pt>
                <c:pt idx="124">
                  <c:v>8.1</c:v>
                </c:pt>
                <c:pt idx="125">
                  <c:v>11.8</c:v>
                </c:pt>
                <c:pt idx="126">
                  <c:v>9.2</c:v>
                </c:pt>
                <c:pt idx="127">
                  <c:v>7</c:v>
                </c:pt>
                <c:pt idx="128">
                  <c:v>5.8</c:v>
                </c:pt>
                <c:pt idx="129">
                  <c:v>2.5</c:v>
                </c:pt>
                <c:pt idx="130">
                  <c:v>4.8</c:v>
                </c:pt>
                <c:pt idx="131">
                  <c:v>6.4</c:v>
                </c:pt>
                <c:pt idx="132">
                  <c:v>5.8</c:v>
                </c:pt>
                <c:pt idx="133">
                  <c:v>10.1</c:v>
                </c:pt>
                <c:pt idx="134">
                  <c:v>9.7</c:v>
                </c:pt>
                <c:pt idx="135">
                  <c:v>5.6</c:v>
                </c:pt>
                <c:pt idx="136">
                  <c:v>4.3</c:v>
                </c:pt>
                <c:pt idx="137">
                  <c:v>8.6</c:v>
                </c:pt>
                <c:pt idx="138">
                  <c:v>8.2</c:v>
                </c:pt>
                <c:pt idx="139">
                  <c:v>6.6</c:v>
                </c:pt>
                <c:pt idx="140">
                  <c:v>8.6</c:v>
                </c:pt>
                <c:pt idx="141">
                  <c:v>6.9</c:v>
                </c:pt>
                <c:pt idx="142">
                  <c:v>11</c:v>
                </c:pt>
                <c:pt idx="143">
                  <c:v>4.3</c:v>
                </c:pt>
                <c:pt idx="144">
                  <c:v>8.2</c:v>
                </c:pt>
                <c:pt idx="145">
                  <c:v>10.2</c:v>
                </c:pt>
                <c:pt idx="146">
                  <c:v>7.4</c:v>
                </c:pt>
                <c:pt idx="147">
                  <c:v>10.6</c:v>
                </c:pt>
                <c:pt idx="148">
                  <c:v>11.9</c:v>
                </c:pt>
                <c:pt idx="149">
                  <c:v>7</c:v>
                </c:pt>
                <c:pt idx="150">
                  <c:v>8.2</c:v>
                </c:pt>
                <c:pt idx="151">
                  <c:v>8.6</c:v>
                </c:pt>
                <c:pt idx="152">
                  <c:v>6.9</c:v>
                </c:pt>
                <c:pt idx="153">
                  <c:v>11.6</c:v>
                </c:pt>
                <c:pt idx="154">
                  <c:v>2.3</c:v>
                </c:pt>
                <c:pt idx="155">
                  <c:v>6</c:v>
                </c:pt>
                <c:pt idx="156">
                  <c:v>8.7</c:v>
                </c:pt>
                <c:pt idx="157">
                  <c:v>8.7</c:v>
                </c:pt>
                <c:pt idx="158">
                  <c:v>8.1</c:v>
                </c:pt>
                <c:pt idx="159">
                  <c:v>8.7</c:v>
                </c:pt>
                <c:pt idx="160">
                  <c:v>9.7</c:v>
                </c:pt>
                <c:pt idx="161">
                  <c:v>9.5</c:v>
                </c:pt>
                <c:pt idx="162">
                  <c:v>3.3</c:v>
                </c:pt>
                <c:pt idx="163">
                  <c:v>13.6</c:v>
                </c:pt>
                <c:pt idx="164">
                  <c:v>13.2</c:v>
                </c:pt>
                <c:pt idx="165">
                  <c:v>11.5</c:v>
                </c:pt>
                <c:pt idx="166">
                  <c:v>7.3</c:v>
                </c:pt>
                <c:pt idx="167">
                  <c:v>11.4</c:v>
                </c:pt>
                <c:pt idx="168">
                  <c:v>7</c:v>
                </c:pt>
                <c:pt idx="169">
                  <c:v>8.1</c:v>
                </c:pt>
                <c:pt idx="170">
                  <c:v>9.6</c:v>
                </c:pt>
                <c:pt idx="171">
                  <c:v>11.4</c:v>
                </c:pt>
                <c:pt idx="172">
                  <c:v>11.2</c:v>
                </c:pt>
                <c:pt idx="173">
                  <c:v>13.6</c:v>
                </c:pt>
                <c:pt idx="174">
                  <c:v>8.6</c:v>
                </c:pt>
                <c:pt idx="175">
                  <c:v>10.9</c:v>
                </c:pt>
                <c:pt idx="176">
                  <c:v>11.6</c:v>
                </c:pt>
                <c:pt idx="177">
                  <c:v>16</c:v>
                </c:pt>
                <c:pt idx="178">
                  <c:v>15.2</c:v>
                </c:pt>
                <c:pt idx="179">
                  <c:v>14.4</c:v>
                </c:pt>
                <c:pt idx="180">
                  <c:v>14.5</c:v>
                </c:pt>
                <c:pt idx="181">
                  <c:v>18.5</c:v>
                </c:pt>
                <c:pt idx="182">
                  <c:v>17</c:v>
                </c:pt>
                <c:pt idx="183">
                  <c:v>16.4</c:v>
                </c:pt>
                <c:pt idx="184">
                  <c:v>10.9</c:v>
                </c:pt>
                <c:pt idx="185">
                  <c:v>14.4</c:v>
                </c:pt>
                <c:pt idx="186">
                  <c:v>13</c:v>
                </c:pt>
                <c:pt idx="187">
                  <c:v>9.9</c:v>
                </c:pt>
                <c:pt idx="188">
                  <c:v>12.1</c:v>
                </c:pt>
                <c:pt idx="189">
                  <c:v>8.1</c:v>
                </c:pt>
                <c:pt idx="190">
                  <c:v>8.1</c:v>
                </c:pt>
                <c:pt idx="191">
                  <c:v>13.6</c:v>
                </c:pt>
                <c:pt idx="192">
                  <c:v>13.2</c:v>
                </c:pt>
                <c:pt idx="193">
                  <c:v>9.5</c:v>
                </c:pt>
                <c:pt idx="194">
                  <c:v>11.2</c:v>
                </c:pt>
                <c:pt idx="195">
                  <c:v>13</c:v>
                </c:pt>
                <c:pt idx="196">
                  <c:v>10.7</c:v>
                </c:pt>
                <c:pt idx="197">
                  <c:v>13.2</c:v>
                </c:pt>
                <c:pt idx="198">
                  <c:v>12.9</c:v>
                </c:pt>
                <c:pt idx="199">
                  <c:v>12.2</c:v>
                </c:pt>
                <c:pt idx="200">
                  <c:v>7.9</c:v>
                </c:pt>
                <c:pt idx="201">
                  <c:v>11</c:v>
                </c:pt>
                <c:pt idx="202">
                  <c:v>12</c:v>
                </c:pt>
                <c:pt idx="203">
                  <c:v>12.3</c:v>
                </c:pt>
                <c:pt idx="204">
                  <c:v>10.4</c:v>
                </c:pt>
                <c:pt idx="205">
                  <c:v>8.2</c:v>
                </c:pt>
                <c:pt idx="206">
                  <c:v>12.4</c:v>
                </c:pt>
                <c:pt idx="207">
                  <c:v>11.9</c:v>
                </c:pt>
                <c:pt idx="208">
                  <c:v>9.6</c:v>
                </c:pt>
                <c:pt idx="209">
                  <c:v>13.8</c:v>
                </c:pt>
                <c:pt idx="210">
                  <c:v>9.3</c:v>
                </c:pt>
                <c:pt idx="211">
                  <c:v>6.2</c:v>
                </c:pt>
                <c:pt idx="212">
                  <c:v>12.2</c:v>
                </c:pt>
                <c:pt idx="213">
                  <c:v>6.9</c:v>
                </c:pt>
                <c:pt idx="214">
                  <c:v>11.5</c:v>
                </c:pt>
                <c:pt idx="215">
                  <c:v>15.6</c:v>
                </c:pt>
                <c:pt idx="216">
                  <c:v>17</c:v>
                </c:pt>
                <c:pt idx="217">
                  <c:v>11.7</c:v>
                </c:pt>
                <c:pt idx="218">
                  <c:v>13.4</c:v>
                </c:pt>
                <c:pt idx="219">
                  <c:v>8.6</c:v>
                </c:pt>
                <c:pt idx="220">
                  <c:v>9.2</c:v>
                </c:pt>
                <c:pt idx="221">
                  <c:v>13.8</c:v>
                </c:pt>
                <c:pt idx="222">
                  <c:v>15.7</c:v>
                </c:pt>
                <c:pt idx="223">
                  <c:v>16.6</c:v>
                </c:pt>
                <c:pt idx="224">
                  <c:v>12.4</c:v>
                </c:pt>
                <c:pt idx="225">
                  <c:v>10.5</c:v>
                </c:pt>
                <c:pt idx="226">
                  <c:v>15.8</c:v>
                </c:pt>
                <c:pt idx="227">
                  <c:v>12.7</c:v>
                </c:pt>
                <c:pt idx="228">
                  <c:v>11.7</c:v>
                </c:pt>
                <c:pt idx="229">
                  <c:v>9.7</c:v>
                </c:pt>
                <c:pt idx="230">
                  <c:v>14</c:v>
                </c:pt>
                <c:pt idx="231">
                  <c:v>16</c:v>
                </c:pt>
                <c:pt idx="232">
                  <c:v>10.9</c:v>
                </c:pt>
                <c:pt idx="233">
                  <c:v>7</c:v>
                </c:pt>
                <c:pt idx="234">
                  <c:v>13.6</c:v>
                </c:pt>
                <c:pt idx="235">
                  <c:v>15.1</c:v>
                </c:pt>
                <c:pt idx="236">
                  <c:v>8.6</c:v>
                </c:pt>
                <c:pt idx="237">
                  <c:v>11.4</c:v>
                </c:pt>
                <c:pt idx="238">
                  <c:v>14.5</c:v>
                </c:pt>
                <c:pt idx="239">
                  <c:v>10.4</c:v>
                </c:pt>
                <c:pt idx="240">
                  <c:v>7.9</c:v>
                </c:pt>
                <c:pt idx="241">
                  <c:v>10.4</c:v>
                </c:pt>
                <c:pt idx="242">
                  <c:v>15</c:v>
                </c:pt>
                <c:pt idx="243">
                  <c:v>10.7</c:v>
                </c:pt>
                <c:pt idx="244">
                  <c:v>10.4</c:v>
                </c:pt>
                <c:pt idx="245">
                  <c:v>11.1</c:v>
                </c:pt>
                <c:pt idx="246">
                  <c:v>8.2</c:v>
                </c:pt>
                <c:pt idx="247">
                  <c:v>8</c:v>
                </c:pt>
                <c:pt idx="248">
                  <c:v>11.4</c:v>
                </c:pt>
                <c:pt idx="249">
                  <c:v>13.6</c:v>
                </c:pt>
                <c:pt idx="250">
                  <c:v>16.6</c:v>
                </c:pt>
                <c:pt idx="251">
                  <c:v>8.9</c:v>
                </c:pt>
                <c:pt idx="252">
                  <c:v>5.2</c:v>
                </c:pt>
                <c:pt idx="253">
                  <c:v>5.2</c:v>
                </c:pt>
                <c:pt idx="254">
                  <c:v>6.8</c:v>
                </c:pt>
                <c:pt idx="255">
                  <c:v>5.8</c:v>
                </c:pt>
                <c:pt idx="256">
                  <c:v>11.6</c:v>
                </c:pt>
                <c:pt idx="257">
                  <c:v>10.6</c:v>
                </c:pt>
                <c:pt idx="258">
                  <c:v>10.2</c:v>
                </c:pt>
                <c:pt idx="259">
                  <c:v>10.6</c:v>
                </c:pt>
                <c:pt idx="260">
                  <c:v>11.5</c:v>
                </c:pt>
                <c:pt idx="261">
                  <c:v>9.3</c:v>
                </c:pt>
                <c:pt idx="262">
                  <c:v>10.8</c:v>
                </c:pt>
                <c:pt idx="263">
                  <c:v>6.2</c:v>
                </c:pt>
                <c:pt idx="264">
                  <c:v>11.9</c:v>
                </c:pt>
                <c:pt idx="265">
                  <c:v>9.3</c:v>
                </c:pt>
                <c:pt idx="266">
                  <c:v>5.1</c:v>
                </c:pt>
                <c:pt idx="267">
                  <c:v>5.8</c:v>
                </c:pt>
                <c:pt idx="268">
                  <c:v>11.2</c:v>
                </c:pt>
                <c:pt idx="269">
                  <c:v>4.3</c:v>
                </c:pt>
                <c:pt idx="270">
                  <c:v>11.3</c:v>
                </c:pt>
                <c:pt idx="271">
                  <c:v>13.1</c:v>
                </c:pt>
                <c:pt idx="272">
                  <c:v>14.3</c:v>
                </c:pt>
                <c:pt idx="273">
                  <c:v>11.1</c:v>
                </c:pt>
                <c:pt idx="274">
                  <c:v>5.1</c:v>
                </c:pt>
                <c:pt idx="275">
                  <c:v>11.1</c:v>
                </c:pt>
                <c:pt idx="276">
                  <c:v>6.3</c:v>
                </c:pt>
                <c:pt idx="277">
                  <c:v>5.7</c:v>
                </c:pt>
                <c:pt idx="278">
                  <c:v>9</c:v>
                </c:pt>
                <c:pt idx="279">
                  <c:v>6.1</c:v>
                </c:pt>
                <c:pt idx="280">
                  <c:v>0.5</c:v>
                </c:pt>
                <c:pt idx="281">
                  <c:v>3.6</c:v>
                </c:pt>
                <c:pt idx="282">
                  <c:v>7.9</c:v>
                </c:pt>
                <c:pt idx="283">
                  <c:v>10.9</c:v>
                </c:pt>
                <c:pt idx="284">
                  <c:v>3.5</c:v>
                </c:pt>
                <c:pt idx="285">
                  <c:v>0.7</c:v>
                </c:pt>
                <c:pt idx="286">
                  <c:v>4.4</c:v>
                </c:pt>
                <c:pt idx="287">
                  <c:v>10.4</c:v>
                </c:pt>
                <c:pt idx="288">
                  <c:v>9.7</c:v>
                </c:pt>
                <c:pt idx="289">
                  <c:v>6.2</c:v>
                </c:pt>
                <c:pt idx="290">
                  <c:v>5.5</c:v>
                </c:pt>
                <c:pt idx="291">
                  <c:v>5.1</c:v>
                </c:pt>
                <c:pt idx="292">
                  <c:v>5.5</c:v>
                </c:pt>
                <c:pt idx="293">
                  <c:v>7.5</c:v>
                </c:pt>
                <c:pt idx="294">
                  <c:v>9.2</c:v>
                </c:pt>
                <c:pt idx="295">
                  <c:v>7.4</c:v>
                </c:pt>
                <c:pt idx="296">
                  <c:v>9.6</c:v>
                </c:pt>
                <c:pt idx="297">
                  <c:v>10.6</c:v>
                </c:pt>
                <c:pt idx="298">
                  <c:v>12</c:v>
                </c:pt>
                <c:pt idx="299">
                  <c:v>9.5</c:v>
                </c:pt>
                <c:pt idx="300">
                  <c:v>10.2</c:v>
                </c:pt>
                <c:pt idx="301">
                  <c:v>6.6</c:v>
                </c:pt>
                <c:pt idx="302">
                  <c:v>10.1</c:v>
                </c:pt>
                <c:pt idx="303">
                  <c:v>12.4</c:v>
                </c:pt>
                <c:pt idx="304">
                  <c:v>11.1</c:v>
                </c:pt>
                <c:pt idx="305">
                  <c:v>4.5</c:v>
                </c:pt>
                <c:pt idx="306">
                  <c:v>6.6</c:v>
                </c:pt>
                <c:pt idx="307">
                  <c:v>3.8</c:v>
                </c:pt>
                <c:pt idx="308">
                  <c:v>4.5</c:v>
                </c:pt>
                <c:pt idx="309">
                  <c:v>5.2</c:v>
                </c:pt>
                <c:pt idx="310">
                  <c:v>0.6</c:v>
                </c:pt>
                <c:pt idx="311">
                  <c:v>2.1</c:v>
                </c:pt>
                <c:pt idx="312">
                  <c:v>-0.9</c:v>
                </c:pt>
                <c:pt idx="313">
                  <c:v>-0.1</c:v>
                </c:pt>
                <c:pt idx="314">
                  <c:v>5</c:v>
                </c:pt>
                <c:pt idx="315">
                  <c:v>6</c:v>
                </c:pt>
                <c:pt idx="316">
                  <c:v>7.5</c:v>
                </c:pt>
                <c:pt idx="317">
                  <c:v>7.7</c:v>
                </c:pt>
                <c:pt idx="318">
                  <c:v>4.9</c:v>
                </c:pt>
                <c:pt idx="319">
                  <c:v>5.7</c:v>
                </c:pt>
                <c:pt idx="320">
                  <c:v>6.8</c:v>
                </c:pt>
                <c:pt idx="321">
                  <c:v>7.4</c:v>
                </c:pt>
                <c:pt idx="322">
                  <c:v>11.6</c:v>
                </c:pt>
                <c:pt idx="323">
                  <c:v>12.5</c:v>
                </c:pt>
                <c:pt idx="324">
                  <c:v>5.1</c:v>
                </c:pt>
                <c:pt idx="325">
                  <c:v>7.7</c:v>
                </c:pt>
                <c:pt idx="326">
                  <c:v>7.7</c:v>
                </c:pt>
                <c:pt idx="327">
                  <c:v>8</c:v>
                </c:pt>
                <c:pt idx="328">
                  <c:v>6.2</c:v>
                </c:pt>
                <c:pt idx="329">
                  <c:v>5.2</c:v>
                </c:pt>
                <c:pt idx="330">
                  <c:v>2.1</c:v>
                </c:pt>
                <c:pt idx="331">
                  <c:v>2.5</c:v>
                </c:pt>
                <c:pt idx="332">
                  <c:v>3.3</c:v>
                </c:pt>
                <c:pt idx="333">
                  <c:v>2.9</c:v>
                </c:pt>
                <c:pt idx="334">
                  <c:v>-3.7</c:v>
                </c:pt>
                <c:pt idx="335">
                  <c:v>-3</c:v>
                </c:pt>
                <c:pt idx="336">
                  <c:v>5.3</c:v>
                </c:pt>
                <c:pt idx="337">
                  <c:v>0.6</c:v>
                </c:pt>
                <c:pt idx="338">
                  <c:v>1.5</c:v>
                </c:pt>
                <c:pt idx="339">
                  <c:v>6.1</c:v>
                </c:pt>
                <c:pt idx="340">
                  <c:v>5.9</c:v>
                </c:pt>
                <c:pt idx="341">
                  <c:v>2.7</c:v>
                </c:pt>
                <c:pt idx="342">
                  <c:v>4.3</c:v>
                </c:pt>
                <c:pt idx="343">
                  <c:v>3.8</c:v>
                </c:pt>
                <c:pt idx="344">
                  <c:v>-2.6</c:v>
                </c:pt>
                <c:pt idx="345">
                  <c:v>0.2</c:v>
                </c:pt>
                <c:pt idx="346">
                  <c:v>-0.7</c:v>
                </c:pt>
                <c:pt idx="347">
                  <c:v>0.6</c:v>
                </c:pt>
                <c:pt idx="348">
                  <c:v>3.4</c:v>
                </c:pt>
                <c:pt idx="349">
                  <c:v>1.1</c:v>
                </c:pt>
                <c:pt idx="350">
                  <c:v>1</c:v>
                </c:pt>
                <c:pt idx="351">
                  <c:v>-2</c:v>
                </c:pt>
                <c:pt idx="352">
                  <c:v>-8.3</c:v>
                </c:pt>
                <c:pt idx="353">
                  <c:v>-8</c:v>
                </c:pt>
                <c:pt idx="354">
                  <c:v>-5</c:v>
                </c:pt>
                <c:pt idx="355">
                  <c:v>-3</c:v>
                </c:pt>
                <c:pt idx="356">
                  <c:v>-4.3</c:v>
                </c:pt>
                <c:pt idx="357">
                  <c:v>-3.4</c:v>
                </c:pt>
                <c:pt idx="358">
                  <c:v>-1.3</c:v>
                </c:pt>
                <c:pt idx="359">
                  <c:v>-0.3</c:v>
                </c:pt>
                <c:pt idx="360">
                  <c:v>2.4</c:v>
                </c:pt>
                <c:pt idx="361">
                  <c:v>-2</c:v>
                </c:pt>
                <c:pt idx="362">
                  <c:v>-1.7</c:v>
                </c:pt>
                <c:pt idx="363">
                  <c:v>0.7</c:v>
                </c:pt>
                <c:pt idx="364">
                  <c:v>0.3</c:v>
                </c:pt>
              </c:numCache>
            </c:numRef>
          </c:val>
        </c:ser>
        <c:axId val="3534390"/>
        <c:axId val="31809511"/>
      </c:barChart>
      <c:catAx>
        <c:axId val="3534390"/>
        <c:scaling>
          <c:orientation val="minMax"/>
        </c:scaling>
        <c:axPos val="b"/>
        <c:delete val="0"/>
        <c:numFmt formatCode="General" sourceLinked="1"/>
        <c:majorTickMark val="out"/>
        <c:minorTickMark val="none"/>
        <c:tickLblPos val="nextTo"/>
        <c:crossAx val="31809511"/>
        <c:crosses val="autoZero"/>
        <c:auto val="1"/>
        <c:lblOffset val="100"/>
        <c:noMultiLvlLbl val="0"/>
      </c:catAx>
      <c:valAx>
        <c:axId val="31809511"/>
        <c:scaling>
          <c:orientation val="minMax"/>
        </c:scaling>
        <c:axPos val="l"/>
        <c:majorGridlines/>
        <c:delete val="0"/>
        <c:numFmt formatCode="General" sourceLinked="1"/>
        <c:majorTickMark val="out"/>
        <c:minorTickMark val="none"/>
        <c:tickLblPos val="nextTo"/>
        <c:crossAx val="35343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Data'!$D$9:$D$373</c:f>
              <c:numCache>
                <c:ptCount val="365"/>
                <c:pt idx="0">
                  <c:v>0.8</c:v>
                </c:pt>
                <c:pt idx="1">
                  <c:v>3.1</c:v>
                </c:pt>
                <c:pt idx="2">
                  <c:v>0.7</c:v>
                </c:pt>
                <c:pt idx="3">
                  <c:v>0.7</c:v>
                </c:pt>
                <c:pt idx="4">
                  <c:v>2</c:v>
                </c:pt>
                <c:pt idx="5">
                  <c:v>1.2</c:v>
                </c:pt>
                <c:pt idx="6">
                  <c:v>1.7</c:v>
                </c:pt>
                <c:pt idx="7">
                  <c:v>3.4</c:v>
                </c:pt>
                <c:pt idx="8">
                  <c:v>2.1</c:v>
                </c:pt>
                <c:pt idx="9">
                  <c:v>4.7</c:v>
                </c:pt>
                <c:pt idx="10">
                  <c:v>9.8</c:v>
                </c:pt>
                <c:pt idx="11">
                  <c:v>10</c:v>
                </c:pt>
                <c:pt idx="12">
                  <c:v>7.8</c:v>
                </c:pt>
                <c:pt idx="13">
                  <c:v>6.6</c:v>
                </c:pt>
                <c:pt idx="14">
                  <c:v>7.1</c:v>
                </c:pt>
                <c:pt idx="15">
                  <c:v>8.7</c:v>
                </c:pt>
                <c:pt idx="16">
                  <c:v>7.9</c:v>
                </c:pt>
                <c:pt idx="17">
                  <c:v>5.6</c:v>
                </c:pt>
                <c:pt idx="18">
                  <c:v>6.4</c:v>
                </c:pt>
                <c:pt idx="19">
                  <c:v>5.1</c:v>
                </c:pt>
                <c:pt idx="20">
                  <c:v>9.1</c:v>
                </c:pt>
                <c:pt idx="21">
                  <c:v>9.3</c:v>
                </c:pt>
                <c:pt idx="22">
                  <c:v>5.9</c:v>
                </c:pt>
                <c:pt idx="23">
                  <c:v>6.9</c:v>
                </c:pt>
                <c:pt idx="24">
                  <c:v>8</c:v>
                </c:pt>
                <c:pt idx="25">
                  <c:v>6.8</c:v>
                </c:pt>
                <c:pt idx="26">
                  <c:v>6.3</c:v>
                </c:pt>
                <c:pt idx="27">
                  <c:v>7.8</c:v>
                </c:pt>
                <c:pt idx="28">
                  <c:v>5.5</c:v>
                </c:pt>
                <c:pt idx="29">
                  <c:v>5.4</c:v>
                </c:pt>
                <c:pt idx="30">
                  <c:v>6.8</c:v>
                </c:pt>
                <c:pt idx="31">
                  <c:v>2.7</c:v>
                </c:pt>
                <c:pt idx="32">
                  <c:v>0.7</c:v>
                </c:pt>
                <c:pt idx="33">
                  <c:v>1.6</c:v>
                </c:pt>
                <c:pt idx="34">
                  <c:v>3.5</c:v>
                </c:pt>
                <c:pt idx="35">
                  <c:v>1.4</c:v>
                </c:pt>
                <c:pt idx="36">
                  <c:v>2.1</c:v>
                </c:pt>
                <c:pt idx="37">
                  <c:v>4.2</c:v>
                </c:pt>
                <c:pt idx="38">
                  <c:v>3.2</c:v>
                </c:pt>
                <c:pt idx="39">
                  <c:v>3.1</c:v>
                </c:pt>
                <c:pt idx="40">
                  <c:v>5.4</c:v>
                </c:pt>
                <c:pt idx="41">
                  <c:v>5.4</c:v>
                </c:pt>
                <c:pt idx="42">
                  <c:v>5.4</c:v>
                </c:pt>
                <c:pt idx="43">
                  <c:v>6.6</c:v>
                </c:pt>
                <c:pt idx="44">
                  <c:v>4.9</c:v>
                </c:pt>
                <c:pt idx="45">
                  <c:v>8.6</c:v>
                </c:pt>
                <c:pt idx="46">
                  <c:v>10.6</c:v>
                </c:pt>
                <c:pt idx="47">
                  <c:v>10.1</c:v>
                </c:pt>
                <c:pt idx="48">
                  <c:v>9.4</c:v>
                </c:pt>
                <c:pt idx="49">
                  <c:v>9.4</c:v>
                </c:pt>
                <c:pt idx="50">
                  <c:v>8</c:v>
                </c:pt>
                <c:pt idx="51">
                  <c:v>9.7</c:v>
                </c:pt>
                <c:pt idx="52">
                  <c:v>9.7</c:v>
                </c:pt>
                <c:pt idx="53">
                  <c:v>10</c:v>
                </c:pt>
                <c:pt idx="54">
                  <c:v>11.4</c:v>
                </c:pt>
                <c:pt idx="55">
                  <c:v>11.8</c:v>
                </c:pt>
                <c:pt idx="56">
                  <c:v>9.7</c:v>
                </c:pt>
                <c:pt idx="57">
                  <c:v>11.1</c:v>
                </c:pt>
                <c:pt idx="58">
                  <c:v>10.2</c:v>
                </c:pt>
                <c:pt idx="59">
                  <c:v>11</c:v>
                </c:pt>
                <c:pt idx="60">
                  <c:v>10.2</c:v>
                </c:pt>
                <c:pt idx="61">
                  <c:v>9.4</c:v>
                </c:pt>
                <c:pt idx="62">
                  <c:v>6.7</c:v>
                </c:pt>
                <c:pt idx="63">
                  <c:v>8.1</c:v>
                </c:pt>
                <c:pt idx="64">
                  <c:v>8.9</c:v>
                </c:pt>
                <c:pt idx="65">
                  <c:v>11.5</c:v>
                </c:pt>
                <c:pt idx="66">
                  <c:v>7.9</c:v>
                </c:pt>
                <c:pt idx="67">
                  <c:v>9.2</c:v>
                </c:pt>
                <c:pt idx="68">
                  <c:v>10</c:v>
                </c:pt>
                <c:pt idx="69">
                  <c:v>13.1</c:v>
                </c:pt>
                <c:pt idx="70">
                  <c:v>14.3</c:v>
                </c:pt>
                <c:pt idx="71">
                  <c:v>10.4</c:v>
                </c:pt>
                <c:pt idx="72">
                  <c:v>12.3</c:v>
                </c:pt>
                <c:pt idx="73">
                  <c:v>13.2</c:v>
                </c:pt>
                <c:pt idx="74">
                  <c:v>15.6</c:v>
                </c:pt>
                <c:pt idx="75">
                  <c:v>9</c:v>
                </c:pt>
                <c:pt idx="76">
                  <c:v>11.9</c:v>
                </c:pt>
                <c:pt idx="77">
                  <c:v>11.7</c:v>
                </c:pt>
                <c:pt idx="78">
                  <c:v>12.9</c:v>
                </c:pt>
                <c:pt idx="79">
                  <c:v>11.9</c:v>
                </c:pt>
                <c:pt idx="80">
                  <c:v>12.9</c:v>
                </c:pt>
                <c:pt idx="81">
                  <c:v>11.9</c:v>
                </c:pt>
                <c:pt idx="82">
                  <c:v>10.1</c:v>
                </c:pt>
                <c:pt idx="83">
                  <c:v>9.9</c:v>
                </c:pt>
                <c:pt idx="84">
                  <c:v>12.9</c:v>
                </c:pt>
                <c:pt idx="85">
                  <c:v>9.8</c:v>
                </c:pt>
                <c:pt idx="86">
                  <c:v>8.9</c:v>
                </c:pt>
                <c:pt idx="87">
                  <c:v>9.9</c:v>
                </c:pt>
                <c:pt idx="88">
                  <c:v>12.6</c:v>
                </c:pt>
                <c:pt idx="89">
                  <c:v>15.9</c:v>
                </c:pt>
                <c:pt idx="90">
                  <c:v>17.2</c:v>
                </c:pt>
                <c:pt idx="91">
                  <c:v>10.7</c:v>
                </c:pt>
                <c:pt idx="92">
                  <c:v>15.2</c:v>
                </c:pt>
                <c:pt idx="93">
                  <c:v>14.4</c:v>
                </c:pt>
                <c:pt idx="94">
                  <c:v>14.1</c:v>
                </c:pt>
                <c:pt idx="95">
                  <c:v>14.7</c:v>
                </c:pt>
                <c:pt idx="96">
                  <c:v>14.4</c:v>
                </c:pt>
                <c:pt idx="97">
                  <c:v>15</c:v>
                </c:pt>
                <c:pt idx="98">
                  <c:v>14.8</c:v>
                </c:pt>
                <c:pt idx="99">
                  <c:v>12.9</c:v>
                </c:pt>
                <c:pt idx="100">
                  <c:v>14.6</c:v>
                </c:pt>
                <c:pt idx="101">
                  <c:v>13.4</c:v>
                </c:pt>
                <c:pt idx="102">
                  <c:v>15.9</c:v>
                </c:pt>
                <c:pt idx="103">
                  <c:v>16.6</c:v>
                </c:pt>
                <c:pt idx="104">
                  <c:v>16</c:v>
                </c:pt>
                <c:pt idx="105">
                  <c:v>10.4</c:v>
                </c:pt>
                <c:pt idx="106">
                  <c:v>15.1</c:v>
                </c:pt>
                <c:pt idx="107">
                  <c:v>14.4</c:v>
                </c:pt>
                <c:pt idx="108">
                  <c:v>16.1</c:v>
                </c:pt>
                <c:pt idx="109">
                  <c:v>19.5</c:v>
                </c:pt>
                <c:pt idx="110">
                  <c:v>18</c:v>
                </c:pt>
                <c:pt idx="111">
                  <c:v>17.3</c:v>
                </c:pt>
                <c:pt idx="112">
                  <c:v>18</c:v>
                </c:pt>
                <c:pt idx="113">
                  <c:v>18.4</c:v>
                </c:pt>
                <c:pt idx="114">
                  <c:v>15.7</c:v>
                </c:pt>
                <c:pt idx="115">
                  <c:v>17</c:v>
                </c:pt>
                <c:pt idx="116">
                  <c:v>9.7</c:v>
                </c:pt>
                <c:pt idx="117">
                  <c:v>13.2</c:v>
                </c:pt>
                <c:pt idx="118">
                  <c:v>16.4</c:v>
                </c:pt>
                <c:pt idx="119">
                  <c:v>15.6</c:v>
                </c:pt>
                <c:pt idx="120">
                  <c:v>18.1</c:v>
                </c:pt>
                <c:pt idx="121">
                  <c:v>16.5</c:v>
                </c:pt>
                <c:pt idx="122">
                  <c:v>13.4</c:v>
                </c:pt>
                <c:pt idx="123">
                  <c:v>12.7</c:v>
                </c:pt>
                <c:pt idx="124">
                  <c:v>16.5</c:v>
                </c:pt>
                <c:pt idx="125">
                  <c:v>16.9</c:v>
                </c:pt>
                <c:pt idx="126">
                  <c:v>17.4</c:v>
                </c:pt>
                <c:pt idx="127">
                  <c:v>14.6</c:v>
                </c:pt>
                <c:pt idx="128">
                  <c:v>15</c:v>
                </c:pt>
                <c:pt idx="129">
                  <c:v>18.3</c:v>
                </c:pt>
                <c:pt idx="130">
                  <c:v>15.2</c:v>
                </c:pt>
                <c:pt idx="131">
                  <c:v>16.2</c:v>
                </c:pt>
                <c:pt idx="132">
                  <c:v>13.5</c:v>
                </c:pt>
                <c:pt idx="133">
                  <c:v>12.6</c:v>
                </c:pt>
                <c:pt idx="134">
                  <c:v>16</c:v>
                </c:pt>
                <c:pt idx="135">
                  <c:v>14.5</c:v>
                </c:pt>
                <c:pt idx="136">
                  <c:v>13.3</c:v>
                </c:pt>
                <c:pt idx="137">
                  <c:v>15.8</c:v>
                </c:pt>
                <c:pt idx="138">
                  <c:v>14.5</c:v>
                </c:pt>
                <c:pt idx="139">
                  <c:v>17.2</c:v>
                </c:pt>
                <c:pt idx="140">
                  <c:v>16.6</c:v>
                </c:pt>
                <c:pt idx="141">
                  <c:v>17.4</c:v>
                </c:pt>
                <c:pt idx="142">
                  <c:v>20.8</c:v>
                </c:pt>
                <c:pt idx="143">
                  <c:v>22.3</c:v>
                </c:pt>
                <c:pt idx="144">
                  <c:v>19.7</c:v>
                </c:pt>
                <c:pt idx="145">
                  <c:v>15.3</c:v>
                </c:pt>
                <c:pt idx="146">
                  <c:v>18.6</c:v>
                </c:pt>
                <c:pt idx="147">
                  <c:v>23.9</c:v>
                </c:pt>
                <c:pt idx="148">
                  <c:v>25</c:v>
                </c:pt>
                <c:pt idx="149">
                  <c:v>23.4</c:v>
                </c:pt>
                <c:pt idx="150">
                  <c:v>24.4</c:v>
                </c:pt>
                <c:pt idx="151">
                  <c:v>25.6</c:v>
                </c:pt>
                <c:pt idx="152">
                  <c:v>27</c:v>
                </c:pt>
                <c:pt idx="153">
                  <c:v>15.2</c:v>
                </c:pt>
                <c:pt idx="154">
                  <c:v>18.9</c:v>
                </c:pt>
                <c:pt idx="155">
                  <c:v>17.7</c:v>
                </c:pt>
                <c:pt idx="156">
                  <c:v>11.7</c:v>
                </c:pt>
                <c:pt idx="157">
                  <c:v>12</c:v>
                </c:pt>
                <c:pt idx="158">
                  <c:v>16.1</c:v>
                </c:pt>
                <c:pt idx="159">
                  <c:v>15.2</c:v>
                </c:pt>
                <c:pt idx="160">
                  <c:v>17.2</c:v>
                </c:pt>
                <c:pt idx="161">
                  <c:v>17.3</c:v>
                </c:pt>
                <c:pt idx="162">
                  <c:v>20.6</c:v>
                </c:pt>
                <c:pt idx="163">
                  <c:v>22.8</c:v>
                </c:pt>
                <c:pt idx="164">
                  <c:v>22.6</c:v>
                </c:pt>
                <c:pt idx="165">
                  <c:v>22.8</c:v>
                </c:pt>
                <c:pt idx="166">
                  <c:v>22.4</c:v>
                </c:pt>
                <c:pt idx="167">
                  <c:v>16.4</c:v>
                </c:pt>
                <c:pt idx="168">
                  <c:v>17.4</c:v>
                </c:pt>
                <c:pt idx="169">
                  <c:v>16.9</c:v>
                </c:pt>
                <c:pt idx="170">
                  <c:v>18.6</c:v>
                </c:pt>
                <c:pt idx="171">
                  <c:v>19.2</c:v>
                </c:pt>
                <c:pt idx="172">
                  <c:v>22.6</c:v>
                </c:pt>
                <c:pt idx="173">
                  <c:v>25.7</c:v>
                </c:pt>
                <c:pt idx="174">
                  <c:v>23.7</c:v>
                </c:pt>
                <c:pt idx="175">
                  <c:v>24.4</c:v>
                </c:pt>
                <c:pt idx="176">
                  <c:v>24.1</c:v>
                </c:pt>
                <c:pt idx="177">
                  <c:v>22.1</c:v>
                </c:pt>
                <c:pt idx="178">
                  <c:v>25.6</c:v>
                </c:pt>
                <c:pt idx="179">
                  <c:v>27.4</c:v>
                </c:pt>
                <c:pt idx="180">
                  <c:v>26.4</c:v>
                </c:pt>
                <c:pt idx="181">
                  <c:v>30.4</c:v>
                </c:pt>
                <c:pt idx="182">
                  <c:v>29.6</c:v>
                </c:pt>
                <c:pt idx="183">
                  <c:v>22.9</c:v>
                </c:pt>
                <c:pt idx="184">
                  <c:v>23.8</c:v>
                </c:pt>
                <c:pt idx="185">
                  <c:v>23.7</c:v>
                </c:pt>
                <c:pt idx="186">
                  <c:v>19.5</c:v>
                </c:pt>
                <c:pt idx="187">
                  <c:v>20</c:v>
                </c:pt>
                <c:pt idx="188">
                  <c:v>19.3</c:v>
                </c:pt>
                <c:pt idx="189">
                  <c:v>17.7</c:v>
                </c:pt>
                <c:pt idx="190">
                  <c:v>20.5</c:v>
                </c:pt>
                <c:pt idx="191">
                  <c:v>22.3</c:v>
                </c:pt>
                <c:pt idx="192">
                  <c:v>21</c:v>
                </c:pt>
                <c:pt idx="193">
                  <c:v>21.4</c:v>
                </c:pt>
                <c:pt idx="194">
                  <c:v>20.5</c:v>
                </c:pt>
                <c:pt idx="195">
                  <c:v>22.4</c:v>
                </c:pt>
                <c:pt idx="196">
                  <c:v>20.8</c:v>
                </c:pt>
                <c:pt idx="197">
                  <c:v>19.1</c:v>
                </c:pt>
                <c:pt idx="198">
                  <c:v>19.9</c:v>
                </c:pt>
                <c:pt idx="199">
                  <c:v>18.2</c:v>
                </c:pt>
                <c:pt idx="200">
                  <c:v>21.2</c:v>
                </c:pt>
                <c:pt idx="201">
                  <c:v>18.9</c:v>
                </c:pt>
                <c:pt idx="202">
                  <c:v>20.9</c:v>
                </c:pt>
                <c:pt idx="203">
                  <c:v>20.1</c:v>
                </c:pt>
                <c:pt idx="204">
                  <c:v>18.9</c:v>
                </c:pt>
                <c:pt idx="205">
                  <c:v>21.8</c:v>
                </c:pt>
                <c:pt idx="206">
                  <c:v>17.4</c:v>
                </c:pt>
                <c:pt idx="207">
                  <c:v>20.2</c:v>
                </c:pt>
                <c:pt idx="208">
                  <c:v>20.1</c:v>
                </c:pt>
                <c:pt idx="209">
                  <c:v>15.9</c:v>
                </c:pt>
                <c:pt idx="210">
                  <c:v>16.2</c:v>
                </c:pt>
                <c:pt idx="211">
                  <c:v>19.5</c:v>
                </c:pt>
                <c:pt idx="212">
                  <c:v>16.7</c:v>
                </c:pt>
                <c:pt idx="213">
                  <c:v>19.1</c:v>
                </c:pt>
                <c:pt idx="214">
                  <c:v>21.6</c:v>
                </c:pt>
                <c:pt idx="215">
                  <c:v>20</c:v>
                </c:pt>
                <c:pt idx="216">
                  <c:v>22.8</c:v>
                </c:pt>
                <c:pt idx="217">
                  <c:v>21.7</c:v>
                </c:pt>
                <c:pt idx="218">
                  <c:v>23.1</c:v>
                </c:pt>
                <c:pt idx="219">
                  <c:v>22.4</c:v>
                </c:pt>
                <c:pt idx="220">
                  <c:v>24</c:v>
                </c:pt>
                <c:pt idx="221">
                  <c:v>19.9</c:v>
                </c:pt>
                <c:pt idx="222">
                  <c:v>25.4</c:v>
                </c:pt>
                <c:pt idx="223">
                  <c:v>21.6</c:v>
                </c:pt>
                <c:pt idx="224">
                  <c:v>22.4</c:v>
                </c:pt>
                <c:pt idx="225">
                  <c:v>21.5</c:v>
                </c:pt>
                <c:pt idx="226">
                  <c:v>24.2</c:v>
                </c:pt>
                <c:pt idx="227">
                  <c:v>21.2</c:v>
                </c:pt>
                <c:pt idx="228">
                  <c:v>21.7</c:v>
                </c:pt>
                <c:pt idx="229">
                  <c:v>21.1</c:v>
                </c:pt>
                <c:pt idx="230">
                  <c:v>26.2</c:v>
                </c:pt>
                <c:pt idx="231">
                  <c:v>21.6</c:v>
                </c:pt>
                <c:pt idx="232">
                  <c:v>18.5</c:v>
                </c:pt>
                <c:pt idx="233">
                  <c:v>21.9</c:v>
                </c:pt>
                <c:pt idx="234">
                  <c:v>23.4</c:v>
                </c:pt>
                <c:pt idx="235">
                  <c:v>19.8</c:v>
                </c:pt>
                <c:pt idx="236">
                  <c:v>20.3</c:v>
                </c:pt>
                <c:pt idx="237">
                  <c:v>18.1</c:v>
                </c:pt>
                <c:pt idx="238">
                  <c:v>21.7</c:v>
                </c:pt>
                <c:pt idx="239">
                  <c:v>17.1</c:v>
                </c:pt>
                <c:pt idx="240">
                  <c:v>18.3</c:v>
                </c:pt>
                <c:pt idx="241">
                  <c:v>18.9</c:v>
                </c:pt>
                <c:pt idx="242">
                  <c:v>21.7</c:v>
                </c:pt>
                <c:pt idx="243">
                  <c:v>18.7</c:v>
                </c:pt>
                <c:pt idx="244">
                  <c:v>17.1</c:v>
                </c:pt>
                <c:pt idx="245">
                  <c:v>15.7</c:v>
                </c:pt>
                <c:pt idx="246">
                  <c:v>17.9</c:v>
                </c:pt>
                <c:pt idx="247">
                  <c:v>15.7</c:v>
                </c:pt>
                <c:pt idx="248">
                  <c:v>17.9</c:v>
                </c:pt>
                <c:pt idx="249">
                  <c:v>22.4</c:v>
                </c:pt>
                <c:pt idx="250">
                  <c:v>23.5</c:v>
                </c:pt>
                <c:pt idx="251">
                  <c:v>20.3</c:v>
                </c:pt>
                <c:pt idx="252">
                  <c:v>20.1</c:v>
                </c:pt>
                <c:pt idx="253">
                  <c:v>20.4</c:v>
                </c:pt>
                <c:pt idx="254">
                  <c:v>22.2</c:v>
                </c:pt>
                <c:pt idx="255">
                  <c:v>17.7</c:v>
                </c:pt>
                <c:pt idx="256">
                  <c:v>18.4</c:v>
                </c:pt>
                <c:pt idx="257">
                  <c:v>19.4</c:v>
                </c:pt>
                <c:pt idx="258">
                  <c:v>17</c:v>
                </c:pt>
                <c:pt idx="259">
                  <c:v>15.2</c:v>
                </c:pt>
                <c:pt idx="260">
                  <c:v>19.4</c:v>
                </c:pt>
                <c:pt idx="261">
                  <c:v>19.7</c:v>
                </c:pt>
                <c:pt idx="262">
                  <c:v>18.6</c:v>
                </c:pt>
                <c:pt idx="263">
                  <c:v>16.9</c:v>
                </c:pt>
                <c:pt idx="264">
                  <c:v>21.8</c:v>
                </c:pt>
                <c:pt idx="265">
                  <c:v>16.9</c:v>
                </c:pt>
                <c:pt idx="266">
                  <c:v>17.6</c:v>
                </c:pt>
                <c:pt idx="267">
                  <c:v>15.6</c:v>
                </c:pt>
                <c:pt idx="268">
                  <c:v>17.4</c:v>
                </c:pt>
                <c:pt idx="269">
                  <c:v>17.5</c:v>
                </c:pt>
                <c:pt idx="270">
                  <c:v>17.7</c:v>
                </c:pt>
                <c:pt idx="271">
                  <c:v>18.1</c:v>
                </c:pt>
                <c:pt idx="272">
                  <c:v>17.7</c:v>
                </c:pt>
                <c:pt idx="273">
                  <c:v>15.1</c:v>
                </c:pt>
                <c:pt idx="274">
                  <c:v>14.7</c:v>
                </c:pt>
                <c:pt idx="275">
                  <c:v>16.4</c:v>
                </c:pt>
                <c:pt idx="276">
                  <c:v>15.4</c:v>
                </c:pt>
                <c:pt idx="277">
                  <c:v>15.7</c:v>
                </c:pt>
                <c:pt idx="278">
                  <c:v>19.9</c:v>
                </c:pt>
                <c:pt idx="279">
                  <c:v>11.8</c:v>
                </c:pt>
                <c:pt idx="280">
                  <c:v>14.1</c:v>
                </c:pt>
                <c:pt idx="281">
                  <c:v>13.4</c:v>
                </c:pt>
                <c:pt idx="282">
                  <c:v>16.7</c:v>
                </c:pt>
                <c:pt idx="283">
                  <c:v>15.3</c:v>
                </c:pt>
                <c:pt idx="284">
                  <c:v>14.4</c:v>
                </c:pt>
                <c:pt idx="285">
                  <c:v>14.4</c:v>
                </c:pt>
                <c:pt idx="286">
                  <c:v>14.5</c:v>
                </c:pt>
                <c:pt idx="287">
                  <c:v>12.2</c:v>
                </c:pt>
                <c:pt idx="288">
                  <c:v>13.9</c:v>
                </c:pt>
                <c:pt idx="289">
                  <c:v>12.5</c:v>
                </c:pt>
                <c:pt idx="290">
                  <c:v>12.4</c:v>
                </c:pt>
                <c:pt idx="291">
                  <c:v>13.5</c:v>
                </c:pt>
                <c:pt idx="292">
                  <c:v>10.9</c:v>
                </c:pt>
                <c:pt idx="293">
                  <c:v>14.1</c:v>
                </c:pt>
                <c:pt idx="294">
                  <c:v>14</c:v>
                </c:pt>
                <c:pt idx="295">
                  <c:v>14.9</c:v>
                </c:pt>
                <c:pt idx="296">
                  <c:v>16.6</c:v>
                </c:pt>
                <c:pt idx="297">
                  <c:v>15.9</c:v>
                </c:pt>
                <c:pt idx="298">
                  <c:v>14.1</c:v>
                </c:pt>
                <c:pt idx="299">
                  <c:v>16.3</c:v>
                </c:pt>
                <c:pt idx="300">
                  <c:v>16.6</c:v>
                </c:pt>
                <c:pt idx="301">
                  <c:v>15.9</c:v>
                </c:pt>
                <c:pt idx="302">
                  <c:v>14.6</c:v>
                </c:pt>
                <c:pt idx="303">
                  <c:v>16.4</c:v>
                </c:pt>
                <c:pt idx="304">
                  <c:v>15.5</c:v>
                </c:pt>
                <c:pt idx="305">
                  <c:v>10.7</c:v>
                </c:pt>
                <c:pt idx="306">
                  <c:v>11.5</c:v>
                </c:pt>
                <c:pt idx="307">
                  <c:v>11.4</c:v>
                </c:pt>
                <c:pt idx="308">
                  <c:v>11.4</c:v>
                </c:pt>
                <c:pt idx="309">
                  <c:v>9.6</c:v>
                </c:pt>
                <c:pt idx="310">
                  <c:v>9.1</c:v>
                </c:pt>
                <c:pt idx="311">
                  <c:v>9.2</c:v>
                </c:pt>
                <c:pt idx="312">
                  <c:v>7.1</c:v>
                </c:pt>
                <c:pt idx="313">
                  <c:v>7.6</c:v>
                </c:pt>
                <c:pt idx="314">
                  <c:v>8.6</c:v>
                </c:pt>
                <c:pt idx="315">
                  <c:v>12.1</c:v>
                </c:pt>
                <c:pt idx="316">
                  <c:v>13.5</c:v>
                </c:pt>
                <c:pt idx="317">
                  <c:v>11.5</c:v>
                </c:pt>
                <c:pt idx="318">
                  <c:v>11.6</c:v>
                </c:pt>
                <c:pt idx="319">
                  <c:v>11.6</c:v>
                </c:pt>
                <c:pt idx="320">
                  <c:v>11.8</c:v>
                </c:pt>
                <c:pt idx="321">
                  <c:v>13.7</c:v>
                </c:pt>
                <c:pt idx="322">
                  <c:v>13.9</c:v>
                </c:pt>
                <c:pt idx="323">
                  <c:v>13.5</c:v>
                </c:pt>
                <c:pt idx="324">
                  <c:v>13.9</c:v>
                </c:pt>
                <c:pt idx="325">
                  <c:v>9.3</c:v>
                </c:pt>
                <c:pt idx="326">
                  <c:v>12.1</c:v>
                </c:pt>
                <c:pt idx="327">
                  <c:v>13.4</c:v>
                </c:pt>
                <c:pt idx="328">
                  <c:v>8.9</c:v>
                </c:pt>
                <c:pt idx="329">
                  <c:v>8.4</c:v>
                </c:pt>
                <c:pt idx="330">
                  <c:v>8.5</c:v>
                </c:pt>
                <c:pt idx="331">
                  <c:v>5.6</c:v>
                </c:pt>
                <c:pt idx="332">
                  <c:v>7.1</c:v>
                </c:pt>
                <c:pt idx="333">
                  <c:v>5.8</c:v>
                </c:pt>
                <c:pt idx="334">
                  <c:v>6.5</c:v>
                </c:pt>
                <c:pt idx="335">
                  <c:v>7.6</c:v>
                </c:pt>
                <c:pt idx="336">
                  <c:v>6.2</c:v>
                </c:pt>
                <c:pt idx="337">
                  <c:v>8.2</c:v>
                </c:pt>
                <c:pt idx="338">
                  <c:v>11.9</c:v>
                </c:pt>
                <c:pt idx="339">
                  <c:v>9.6</c:v>
                </c:pt>
                <c:pt idx="340">
                  <c:v>10.1</c:v>
                </c:pt>
                <c:pt idx="341">
                  <c:v>9.9</c:v>
                </c:pt>
                <c:pt idx="342">
                  <c:v>9.4</c:v>
                </c:pt>
                <c:pt idx="343">
                  <c:v>8.6</c:v>
                </c:pt>
                <c:pt idx="344">
                  <c:v>4.9</c:v>
                </c:pt>
                <c:pt idx="345">
                  <c:v>6.3</c:v>
                </c:pt>
                <c:pt idx="346">
                  <c:v>5.1</c:v>
                </c:pt>
                <c:pt idx="347">
                  <c:v>5</c:v>
                </c:pt>
                <c:pt idx="348">
                  <c:v>3.4</c:v>
                </c:pt>
                <c:pt idx="349">
                  <c:v>4.7</c:v>
                </c:pt>
                <c:pt idx="350">
                  <c:v>3</c:v>
                </c:pt>
                <c:pt idx="351">
                  <c:v>0</c:v>
                </c:pt>
                <c:pt idx="352">
                  <c:v>1.4</c:v>
                </c:pt>
                <c:pt idx="353">
                  <c:v>2.4</c:v>
                </c:pt>
                <c:pt idx="354">
                  <c:v>1.1</c:v>
                </c:pt>
                <c:pt idx="355">
                  <c:v>1.6</c:v>
                </c:pt>
                <c:pt idx="356">
                  <c:v>1</c:v>
                </c:pt>
                <c:pt idx="357">
                  <c:v>1.2</c:v>
                </c:pt>
                <c:pt idx="358">
                  <c:v>4.9</c:v>
                </c:pt>
                <c:pt idx="359">
                  <c:v>6.9</c:v>
                </c:pt>
                <c:pt idx="360">
                  <c:v>5.3</c:v>
                </c:pt>
                <c:pt idx="361">
                  <c:v>2</c:v>
                </c:pt>
                <c:pt idx="362">
                  <c:v>2.7</c:v>
                </c:pt>
                <c:pt idx="363">
                  <c:v>2.9</c:v>
                </c:pt>
                <c:pt idx="364">
                  <c:v>2.2</c:v>
                </c:pt>
              </c:numCache>
            </c:numRef>
          </c:val>
        </c:ser>
        <c:axId val="17850144"/>
        <c:axId val="26433569"/>
      </c:barChart>
      <c:catAx>
        <c:axId val="17850144"/>
        <c:scaling>
          <c:orientation val="minMax"/>
        </c:scaling>
        <c:axPos val="b"/>
        <c:delete val="0"/>
        <c:numFmt formatCode="General" sourceLinked="1"/>
        <c:majorTickMark val="out"/>
        <c:minorTickMark val="none"/>
        <c:tickLblPos val="nextTo"/>
        <c:crossAx val="26433569"/>
        <c:crosses val="autoZero"/>
        <c:auto val="1"/>
        <c:lblOffset val="100"/>
        <c:noMultiLvlLbl val="0"/>
      </c:catAx>
      <c:valAx>
        <c:axId val="26433569"/>
        <c:scaling>
          <c:orientation val="minMax"/>
        </c:scaling>
        <c:axPos val="l"/>
        <c:majorGridlines/>
        <c:delete val="0"/>
        <c:numFmt formatCode="General" sourceLinked="1"/>
        <c:majorTickMark val="out"/>
        <c:minorTickMark val="none"/>
        <c:tickLblPos val="nextTo"/>
        <c:crossAx val="178501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Data'!$I$9:$I$373</c:f>
              <c:numCache>
                <c:ptCount val="365"/>
                <c:pt idx="0">
                  <c:v>-4.3</c:v>
                </c:pt>
                <c:pt idx="1">
                  <c:v>-1.6</c:v>
                </c:pt>
                <c:pt idx="2">
                  <c:v>-6.8</c:v>
                </c:pt>
                <c:pt idx="3">
                  <c:v>-5.6</c:v>
                </c:pt>
                <c:pt idx="4">
                  <c:v>-5</c:v>
                </c:pt>
                <c:pt idx="5">
                  <c:v>-8.3</c:v>
                </c:pt>
                <c:pt idx="6">
                  <c:v>-9</c:v>
                </c:pt>
                <c:pt idx="7">
                  <c:v>-1.4</c:v>
                </c:pt>
                <c:pt idx="8">
                  <c:v>0.2</c:v>
                </c:pt>
                <c:pt idx="9">
                  <c:v>-5.5</c:v>
                </c:pt>
                <c:pt idx="10">
                  <c:v>-1.4</c:v>
                </c:pt>
                <c:pt idx="11">
                  <c:v>6.3</c:v>
                </c:pt>
                <c:pt idx="12">
                  <c:v>-0.6</c:v>
                </c:pt>
                <c:pt idx="13">
                  <c:v>-5.4</c:v>
                </c:pt>
                <c:pt idx="14">
                  <c:v>-0.4</c:v>
                </c:pt>
                <c:pt idx="15">
                  <c:v>3.1</c:v>
                </c:pt>
                <c:pt idx="16">
                  <c:v>3.2</c:v>
                </c:pt>
                <c:pt idx="17">
                  <c:v>-1.3</c:v>
                </c:pt>
                <c:pt idx="18">
                  <c:v>-0.9</c:v>
                </c:pt>
                <c:pt idx="19">
                  <c:v>-2.3</c:v>
                </c:pt>
                <c:pt idx="20">
                  <c:v>-4.2</c:v>
                </c:pt>
                <c:pt idx="21">
                  <c:v>2</c:v>
                </c:pt>
                <c:pt idx="22">
                  <c:v>-0.8</c:v>
                </c:pt>
                <c:pt idx="23">
                  <c:v>-4.9</c:v>
                </c:pt>
                <c:pt idx="24">
                  <c:v>-2.2</c:v>
                </c:pt>
                <c:pt idx="25">
                  <c:v>0.8</c:v>
                </c:pt>
                <c:pt idx="26">
                  <c:v>-4.6</c:v>
                </c:pt>
                <c:pt idx="27">
                  <c:v>1.4</c:v>
                </c:pt>
                <c:pt idx="28">
                  <c:v>4.4</c:v>
                </c:pt>
                <c:pt idx="29">
                  <c:v>-1.7</c:v>
                </c:pt>
                <c:pt idx="30">
                  <c:v>-0.4</c:v>
                </c:pt>
                <c:pt idx="31">
                  <c:v>-1.3</c:v>
                </c:pt>
                <c:pt idx="32">
                  <c:v>-6.6</c:v>
                </c:pt>
                <c:pt idx="33">
                  <c:v>-5</c:v>
                </c:pt>
                <c:pt idx="34">
                  <c:v>-4.8</c:v>
                </c:pt>
                <c:pt idx="35">
                  <c:v>-5.9</c:v>
                </c:pt>
                <c:pt idx="36">
                  <c:v>-2</c:v>
                </c:pt>
                <c:pt idx="37">
                  <c:v>-9.4</c:v>
                </c:pt>
                <c:pt idx="38">
                  <c:v>-8.4</c:v>
                </c:pt>
                <c:pt idx="39">
                  <c:v>-5.3</c:v>
                </c:pt>
                <c:pt idx="40">
                  <c:v>-0.6</c:v>
                </c:pt>
                <c:pt idx="41">
                  <c:v>-5.6</c:v>
                </c:pt>
                <c:pt idx="42">
                  <c:v>-6.3</c:v>
                </c:pt>
                <c:pt idx="43">
                  <c:v>-1.3</c:v>
                </c:pt>
                <c:pt idx="44">
                  <c:v>-5.6</c:v>
                </c:pt>
                <c:pt idx="45">
                  <c:v>0.9</c:v>
                </c:pt>
                <c:pt idx="46">
                  <c:v>2.6</c:v>
                </c:pt>
                <c:pt idx="47">
                  <c:v>3.2</c:v>
                </c:pt>
                <c:pt idx="48">
                  <c:v>5.8</c:v>
                </c:pt>
                <c:pt idx="49">
                  <c:v>-1.1</c:v>
                </c:pt>
                <c:pt idx="50">
                  <c:v>-0.2</c:v>
                </c:pt>
                <c:pt idx="51">
                  <c:v>1.8</c:v>
                </c:pt>
                <c:pt idx="52">
                  <c:v>4.6</c:v>
                </c:pt>
                <c:pt idx="53">
                  <c:v>4.3</c:v>
                </c:pt>
                <c:pt idx="54">
                  <c:v>4.7</c:v>
                </c:pt>
                <c:pt idx="55">
                  <c:v>4.9</c:v>
                </c:pt>
                <c:pt idx="56">
                  <c:v>2</c:v>
                </c:pt>
                <c:pt idx="57">
                  <c:v>5.2</c:v>
                </c:pt>
                <c:pt idx="58">
                  <c:v>3.6</c:v>
                </c:pt>
                <c:pt idx="59">
                  <c:v>-0.1</c:v>
                </c:pt>
                <c:pt idx="60">
                  <c:v>-3.8</c:v>
                </c:pt>
                <c:pt idx="61">
                  <c:v>2.2</c:v>
                </c:pt>
                <c:pt idx="62">
                  <c:v>-3.3</c:v>
                </c:pt>
                <c:pt idx="63">
                  <c:v>-4.7</c:v>
                </c:pt>
                <c:pt idx="64">
                  <c:v>-6.1</c:v>
                </c:pt>
                <c:pt idx="65">
                  <c:v>-1.2</c:v>
                </c:pt>
                <c:pt idx="66">
                  <c:v>1.7</c:v>
                </c:pt>
                <c:pt idx="67">
                  <c:v>0.7</c:v>
                </c:pt>
                <c:pt idx="68">
                  <c:v>2.7</c:v>
                </c:pt>
                <c:pt idx="69">
                  <c:v>-3.7</c:v>
                </c:pt>
                <c:pt idx="70">
                  <c:v>8.2</c:v>
                </c:pt>
                <c:pt idx="71">
                  <c:v>1.7</c:v>
                </c:pt>
                <c:pt idx="72">
                  <c:v>6.1</c:v>
                </c:pt>
                <c:pt idx="73">
                  <c:v>-0.1</c:v>
                </c:pt>
                <c:pt idx="74">
                  <c:v>-2.1</c:v>
                </c:pt>
                <c:pt idx="75">
                  <c:v>-1.7</c:v>
                </c:pt>
                <c:pt idx="76">
                  <c:v>-2.7</c:v>
                </c:pt>
                <c:pt idx="77">
                  <c:v>-3.6</c:v>
                </c:pt>
                <c:pt idx="78">
                  <c:v>3.6</c:v>
                </c:pt>
                <c:pt idx="79">
                  <c:v>-3.8</c:v>
                </c:pt>
                <c:pt idx="80">
                  <c:v>1.2</c:v>
                </c:pt>
                <c:pt idx="81">
                  <c:v>4.8</c:v>
                </c:pt>
                <c:pt idx="82">
                  <c:v>0.1</c:v>
                </c:pt>
                <c:pt idx="83">
                  <c:v>5.1</c:v>
                </c:pt>
                <c:pt idx="84">
                  <c:v>5.1</c:v>
                </c:pt>
                <c:pt idx="85">
                  <c:v>1.6</c:v>
                </c:pt>
                <c:pt idx="86">
                  <c:v>1.2</c:v>
                </c:pt>
                <c:pt idx="87">
                  <c:v>-5.4</c:v>
                </c:pt>
                <c:pt idx="88">
                  <c:v>-4.4</c:v>
                </c:pt>
                <c:pt idx="89">
                  <c:v>-0.9</c:v>
                </c:pt>
                <c:pt idx="90">
                  <c:v>4.6</c:v>
                </c:pt>
                <c:pt idx="91">
                  <c:v>1.4</c:v>
                </c:pt>
                <c:pt idx="92">
                  <c:v>4.2</c:v>
                </c:pt>
                <c:pt idx="93">
                  <c:v>2.6</c:v>
                </c:pt>
                <c:pt idx="94">
                  <c:v>-3.4</c:v>
                </c:pt>
                <c:pt idx="95">
                  <c:v>0.9</c:v>
                </c:pt>
                <c:pt idx="96">
                  <c:v>3.4</c:v>
                </c:pt>
                <c:pt idx="97">
                  <c:v>6.4</c:v>
                </c:pt>
                <c:pt idx="98">
                  <c:v>-0.5</c:v>
                </c:pt>
                <c:pt idx="99">
                  <c:v>6.9</c:v>
                </c:pt>
                <c:pt idx="100">
                  <c:v>4.1</c:v>
                </c:pt>
                <c:pt idx="101">
                  <c:v>1.9</c:v>
                </c:pt>
                <c:pt idx="102">
                  <c:v>1.9</c:v>
                </c:pt>
                <c:pt idx="103">
                  <c:v>0.2</c:v>
                </c:pt>
                <c:pt idx="104">
                  <c:v>6.6</c:v>
                </c:pt>
                <c:pt idx="105">
                  <c:v>6</c:v>
                </c:pt>
                <c:pt idx="106">
                  <c:v>6.8</c:v>
                </c:pt>
                <c:pt idx="107">
                  <c:v>-0.4</c:v>
                </c:pt>
                <c:pt idx="108">
                  <c:v>2.8</c:v>
                </c:pt>
                <c:pt idx="109">
                  <c:v>-1.4</c:v>
                </c:pt>
                <c:pt idx="110">
                  <c:v>0.1</c:v>
                </c:pt>
                <c:pt idx="111">
                  <c:v>-0.9</c:v>
                </c:pt>
                <c:pt idx="112">
                  <c:v>3.8</c:v>
                </c:pt>
                <c:pt idx="113">
                  <c:v>6.1</c:v>
                </c:pt>
                <c:pt idx="114">
                  <c:v>4.2</c:v>
                </c:pt>
                <c:pt idx="115">
                  <c:v>-1.6</c:v>
                </c:pt>
                <c:pt idx="116">
                  <c:v>2.3</c:v>
                </c:pt>
                <c:pt idx="117">
                  <c:v>4.3</c:v>
                </c:pt>
                <c:pt idx="118">
                  <c:v>-0.4</c:v>
                </c:pt>
                <c:pt idx="119">
                  <c:v>5.8</c:v>
                </c:pt>
                <c:pt idx="120">
                  <c:v>8.7</c:v>
                </c:pt>
                <c:pt idx="121">
                  <c:v>1.1</c:v>
                </c:pt>
                <c:pt idx="122">
                  <c:v>2.8</c:v>
                </c:pt>
                <c:pt idx="123">
                  <c:v>-0.1</c:v>
                </c:pt>
                <c:pt idx="124">
                  <c:v>8.1</c:v>
                </c:pt>
                <c:pt idx="125">
                  <c:v>9</c:v>
                </c:pt>
                <c:pt idx="126">
                  <c:v>6</c:v>
                </c:pt>
                <c:pt idx="127">
                  <c:v>4.6</c:v>
                </c:pt>
                <c:pt idx="128">
                  <c:v>3.6</c:v>
                </c:pt>
                <c:pt idx="129">
                  <c:v>0.3</c:v>
                </c:pt>
                <c:pt idx="130">
                  <c:v>1</c:v>
                </c:pt>
                <c:pt idx="131">
                  <c:v>3.9</c:v>
                </c:pt>
                <c:pt idx="132">
                  <c:v>3.1</c:v>
                </c:pt>
                <c:pt idx="133">
                  <c:v>8.8</c:v>
                </c:pt>
                <c:pt idx="134">
                  <c:v>8.4</c:v>
                </c:pt>
                <c:pt idx="135">
                  <c:v>2.6</c:v>
                </c:pt>
                <c:pt idx="136">
                  <c:v>1.5</c:v>
                </c:pt>
                <c:pt idx="137">
                  <c:v>5.7</c:v>
                </c:pt>
                <c:pt idx="138">
                  <c:v>5.5</c:v>
                </c:pt>
                <c:pt idx="139">
                  <c:v>3.5</c:v>
                </c:pt>
                <c:pt idx="140">
                  <c:v>5.8</c:v>
                </c:pt>
                <c:pt idx="141">
                  <c:v>4.6</c:v>
                </c:pt>
                <c:pt idx="142">
                  <c:v>7.6</c:v>
                </c:pt>
                <c:pt idx="143">
                  <c:v>2.2</c:v>
                </c:pt>
                <c:pt idx="144">
                  <c:v>5.5</c:v>
                </c:pt>
                <c:pt idx="145">
                  <c:v>8.2</c:v>
                </c:pt>
                <c:pt idx="146">
                  <c:v>4.1</c:v>
                </c:pt>
                <c:pt idx="147">
                  <c:v>11.6</c:v>
                </c:pt>
                <c:pt idx="148">
                  <c:v>8.1</c:v>
                </c:pt>
                <c:pt idx="149">
                  <c:v>3.7</c:v>
                </c:pt>
                <c:pt idx="150">
                  <c:v>5.5</c:v>
                </c:pt>
                <c:pt idx="151">
                  <c:v>5.7</c:v>
                </c:pt>
                <c:pt idx="152">
                  <c:v>4.6</c:v>
                </c:pt>
                <c:pt idx="153">
                  <c:v>7.2</c:v>
                </c:pt>
                <c:pt idx="154">
                  <c:v>0.5</c:v>
                </c:pt>
                <c:pt idx="155">
                  <c:v>3.3</c:v>
                </c:pt>
                <c:pt idx="156">
                  <c:v>8.1</c:v>
                </c:pt>
                <c:pt idx="157">
                  <c:v>7.5</c:v>
                </c:pt>
                <c:pt idx="158">
                  <c:v>5</c:v>
                </c:pt>
                <c:pt idx="159">
                  <c:v>6.5</c:v>
                </c:pt>
                <c:pt idx="160">
                  <c:v>8.5</c:v>
                </c:pt>
                <c:pt idx="161">
                  <c:v>7.9</c:v>
                </c:pt>
                <c:pt idx="162">
                  <c:v>1.1</c:v>
                </c:pt>
                <c:pt idx="163">
                  <c:v>10.6</c:v>
                </c:pt>
                <c:pt idx="164">
                  <c:v>10.4</c:v>
                </c:pt>
                <c:pt idx="165">
                  <c:v>9.1</c:v>
                </c:pt>
                <c:pt idx="166">
                  <c:v>4.9</c:v>
                </c:pt>
                <c:pt idx="167">
                  <c:v>8.9</c:v>
                </c:pt>
                <c:pt idx="168">
                  <c:v>4</c:v>
                </c:pt>
                <c:pt idx="169">
                  <c:v>4.6</c:v>
                </c:pt>
                <c:pt idx="170">
                  <c:v>6.8</c:v>
                </c:pt>
                <c:pt idx="171">
                  <c:v>9.1</c:v>
                </c:pt>
                <c:pt idx="172">
                  <c:v>8.7</c:v>
                </c:pt>
                <c:pt idx="173">
                  <c:v>11.3</c:v>
                </c:pt>
                <c:pt idx="174">
                  <c:v>5.7</c:v>
                </c:pt>
                <c:pt idx="175">
                  <c:v>8.1</c:v>
                </c:pt>
                <c:pt idx="176">
                  <c:v>9.3</c:v>
                </c:pt>
                <c:pt idx="177">
                  <c:v>13.1</c:v>
                </c:pt>
                <c:pt idx="178">
                  <c:v>12</c:v>
                </c:pt>
                <c:pt idx="179">
                  <c:v>11.5</c:v>
                </c:pt>
                <c:pt idx="180">
                  <c:v>12</c:v>
                </c:pt>
                <c:pt idx="181">
                  <c:v>16.3</c:v>
                </c:pt>
                <c:pt idx="182">
                  <c:v>13.8</c:v>
                </c:pt>
                <c:pt idx="183">
                  <c:v>14.8</c:v>
                </c:pt>
                <c:pt idx="184">
                  <c:v>9.1</c:v>
                </c:pt>
                <c:pt idx="185">
                  <c:v>12.6</c:v>
                </c:pt>
                <c:pt idx="186">
                  <c:v>11.3</c:v>
                </c:pt>
                <c:pt idx="187">
                  <c:v>7.9</c:v>
                </c:pt>
                <c:pt idx="188">
                  <c:v>10.1</c:v>
                </c:pt>
                <c:pt idx="189">
                  <c:v>6.1</c:v>
                </c:pt>
                <c:pt idx="190">
                  <c:v>5.8</c:v>
                </c:pt>
                <c:pt idx="191">
                  <c:v>12.6</c:v>
                </c:pt>
                <c:pt idx="192">
                  <c:v>12.8</c:v>
                </c:pt>
                <c:pt idx="193">
                  <c:v>6.8</c:v>
                </c:pt>
                <c:pt idx="194">
                  <c:v>8.7</c:v>
                </c:pt>
                <c:pt idx="195">
                  <c:v>11.3</c:v>
                </c:pt>
                <c:pt idx="196">
                  <c:v>8.5</c:v>
                </c:pt>
                <c:pt idx="197">
                  <c:v>11.6</c:v>
                </c:pt>
                <c:pt idx="198">
                  <c:v>11.5</c:v>
                </c:pt>
                <c:pt idx="199">
                  <c:v>10.5</c:v>
                </c:pt>
                <c:pt idx="200">
                  <c:v>5.8</c:v>
                </c:pt>
                <c:pt idx="201">
                  <c:v>8.3</c:v>
                </c:pt>
                <c:pt idx="202">
                  <c:v>12</c:v>
                </c:pt>
                <c:pt idx="203">
                  <c:v>10.1</c:v>
                </c:pt>
                <c:pt idx="204">
                  <c:v>7.9</c:v>
                </c:pt>
                <c:pt idx="205">
                  <c:v>6.2</c:v>
                </c:pt>
                <c:pt idx="206">
                  <c:v>9.8</c:v>
                </c:pt>
                <c:pt idx="207">
                  <c:v>11</c:v>
                </c:pt>
                <c:pt idx="208">
                  <c:v>7.2</c:v>
                </c:pt>
                <c:pt idx="209">
                  <c:v>12.3</c:v>
                </c:pt>
                <c:pt idx="210">
                  <c:v>7.8</c:v>
                </c:pt>
                <c:pt idx="211">
                  <c:v>4.5</c:v>
                </c:pt>
                <c:pt idx="212">
                  <c:v>11.1</c:v>
                </c:pt>
                <c:pt idx="213">
                  <c:v>5</c:v>
                </c:pt>
                <c:pt idx="214">
                  <c:v>9.3</c:v>
                </c:pt>
                <c:pt idx="215">
                  <c:v>14.8</c:v>
                </c:pt>
                <c:pt idx="216">
                  <c:v>16.1</c:v>
                </c:pt>
                <c:pt idx="217">
                  <c:v>9.9</c:v>
                </c:pt>
                <c:pt idx="218">
                  <c:v>12.4</c:v>
                </c:pt>
                <c:pt idx="219">
                  <c:v>7.1</c:v>
                </c:pt>
                <c:pt idx="220">
                  <c:v>7.5</c:v>
                </c:pt>
                <c:pt idx="221">
                  <c:v>11.6</c:v>
                </c:pt>
                <c:pt idx="222">
                  <c:v>14</c:v>
                </c:pt>
                <c:pt idx="223">
                  <c:v>15.5</c:v>
                </c:pt>
                <c:pt idx="224">
                  <c:v>10.2</c:v>
                </c:pt>
                <c:pt idx="225">
                  <c:v>7.4</c:v>
                </c:pt>
                <c:pt idx="226">
                  <c:v>14.1</c:v>
                </c:pt>
                <c:pt idx="227">
                  <c:v>10.7</c:v>
                </c:pt>
                <c:pt idx="228">
                  <c:v>8.9</c:v>
                </c:pt>
                <c:pt idx="229">
                  <c:v>6.9</c:v>
                </c:pt>
                <c:pt idx="230">
                  <c:v>11.5</c:v>
                </c:pt>
                <c:pt idx="231">
                  <c:v>13.9</c:v>
                </c:pt>
                <c:pt idx="232">
                  <c:v>8.6</c:v>
                </c:pt>
                <c:pt idx="233">
                  <c:v>4.3</c:v>
                </c:pt>
                <c:pt idx="234">
                  <c:v>11</c:v>
                </c:pt>
                <c:pt idx="235">
                  <c:v>13.2</c:v>
                </c:pt>
                <c:pt idx="236">
                  <c:v>5.9</c:v>
                </c:pt>
                <c:pt idx="237">
                  <c:v>8.6</c:v>
                </c:pt>
                <c:pt idx="238">
                  <c:v>13</c:v>
                </c:pt>
                <c:pt idx="239">
                  <c:v>8.4</c:v>
                </c:pt>
                <c:pt idx="240">
                  <c:v>4.8</c:v>
                </c:pt>
                <c:pt idx="241">
                  <c:v>6.8</c:v>
                </c:pt>
                <c:pt idx="242">
                  <c:v>14.1</c:v>
                </c:pt>
                <c:pt idx="243">
                  <c:v>7.2</c:v>
                </c:pt>
                <c:pt idx="244">
                  <c:v>7</c:v>
                </c:pt>
                <c:pt idx="245">
                  <c:v>10.6</c:v>
                </c:pt>
                <c:pt idx="246">
                  <c:v>5.9</c:v>
                </c:pt>
                <c:pt idx="247">
                  <c:v>4.8</c:v>
                </c:pt>
                <c:pt idx="248">
                  <c:v>8.8</c:v>
                </c:pt>
                <c:pt idx="249">
                  <c:v>11.3</c:v>
                </c:pt>
                <c:pt idx="250">
                  <c:v>13.8</c:v>
                </c:pt>
                <c:pt idx="251">
                  <c:v>5.8</c:v>
                </c:pt>
                <c:pt idx="252">
                  <c:v>2.8</c:v>
                </c:pt>
                <c:pt idx="253">
                  <c:v>2.8</c:v>
                </c:pt>
                <c:pt idx="254">
                  <c:v>3.8</c:v>
                </c:pt>
                <c:pt idx="255">
                  <c:v>2.7</c:v>
                </c:pt>
                <c:pt idx="256">
                  <c:v>9.9</c:v>
                </c:pt>
                <c:pt idx="257">
                  <c:v>7.1</c:v>
                </c:pt>
                <c:pt idx="258">
                  <c:v>7.5</c:v>
                </c:pt>
                <c:pt idx="259">
                  <c:v>9.3</c:v>
                </c:pt>
                <c:pt idx="260">
                  <c:v>9.9</c:v>
                </c:pt>
                <c:pt idx="261">
                  <c:v>6.1</c:v>
                </c:pt>
                <c:pt idx="262">
                  <c:v>8.2</c:v>
                </c:pt>
                <c:pt idx="263">
                  <c:v>3.6</c:v>
                </c:pt>
                <c:pt idx="264">
                  <c:v>9.3</c:v>
                </c:pt>
                <c:pt idx="265">
                  <c:v>5.6</c:v>
                </c:pt>
                <c:pt idx="266">
                  <c:v>2</c:v>
                </c:pt>
                <c:pt idx="267">
                  <c:v>2.9</c:v>
                </c:pt>
                <c:pt idx="268">
                  <c:v>10.3</c:v>
                </c:pt>
                <c:pt idx="269">
                  <c:v>2.1</c:v>
                </c:pt>
                <c:pt idx="270">
                  <c:v>9</c:v>
                </c:pt>
                <c:pt idx="271">
                  <c:v>10.9</c:v>
                </c:pt>
                <c:pt idx="272">
                  <c:v>14.3</c:v>
                </c:pt>
                <c:pt idx="273">
                  <c:v>8.8</c:v>
                </c:pt>
                <c:pt idx="274">
                  <c:v>1.9</c:v>
                </c:pt>
                <c:pt idx="275">
                  <c:v>10.7</c:v>
                </c:pt>
                <c:pt idx="276">
                  <c:v>3.3</c:v>
                </c:pt>
                <c:pt idx="277">
                  <c:v>2.5</c:v>
                </c:pt>
                <c:pt idx="278">
                  <c:v>6.9</c:v>
                </c:pt>
                <c:pt idx="279">
                  <c:v>2.9</c:v>
                </c:pt>
                <c:pt idx="280">
                  <c:v>-1.5</c:v>
                </c:pt>
                <c:pt idx="281">
                  <c:v>0.4</c:v>
                </c:pt>
                <c:pt idx="282">
                  <c:v>8.4</c:v>
                </c:pt>
                <c:pt idx="283">
                  <c:v>7.7</c:v>
                </c:pt>
                <c:pt idx="284">
                  <c:v>-0.1</c:v>
                </c:pt>
                <c:pt idx="285">
                  <c:v>-1</c:v>
                </c:pt>
                <c:pt idx="286">
                  <c:v>5.4</c:v>
                </c:pt>
                <c:pt idx="287">
                  <c:v>9.5</c:v>
                </c:pt>
                <c:pt idx="288">
                  <c:v>6.4</c:v>
                </c:pt>
                <c:pt idx="289">
                  <c:v>3.2</c:v>
                </c:pt>
                <c:pt idx="290">
                  <c:v>2.1</c:v>
                </c:pt>
                <c:pt idx="291">
                  <c:v>2.3</c:v>
                </c:pt>
                <c:pt idx="292">
                  <c:v>2.6</c:v>
                </c:pt>
                <c:pt idx="293">
                  <c:v>6.3</c:v>
                </c:pt>
                <c:pt idx="294">
                  <c:v>5.6</c:v>
                </c:pt>
                <c:pt idx="295">
                  <c:v>4.2</c:v>
                </c:pt>
                <c:pt idx="296">
                  <c:v>7.3</c:v>
                </c:pt>
                <c:pt idx="297">
                  <c:v>8.2</c:v>
                </c:pt>
                <c:pt idx="298">
                  <c:v>9.7</c:v>
                </c:pt>
                <c:pt idx="299">
                  <c:v>5.4</c:v>
                </c:pt>
                <c:pt idx="300">
                  <c:v>5.6</c:v>
                </c:pt>
                <c:pt idx="301">
                  <c:v>3.4</c:v>
                </c:pt>
                <c:pt idx="302">
                  <c:v>6.9</c:v>
                </c:pt>
                <c:pt idx="303">
                  <c:v>10.2</c:v>
                </c:pt>
                <c:pt idx="304">
                  <c:v>7</c:v>
                </c:pt>
                <c:pt idx="305">
                  <c:v>1.1</c:v>
                </c:pt>
                <c:pt idx="306">
                  <c:v>5.4</c:v>
                </c:pt>
                <c:pt idx="307">
                  <c:v>1.1</c:v>
                </c:pt>
                <c:pt idx="308">
                  <c:v>0.6</c:v>
                </c:pt>
                <c:pt idx="309">
                  <c:v>2.4</c:v>
                </c:pt>
                <c:pt idx="310">
                  <c:v>-1.9</c:v>
                </c:pt>
                <c:pt idx="311">
                  <c:v>1.3</c:v>
                </c:pt>
                <c:pt idx="312">
                  <c:v>-2.9</c:v>
                </c:pt>
                <c:pt idx="313">
                  <c:v>3</c:v>
                </c:pt>
                <c:pt idx="314">
                  <c:v>5.5</c:v>
                </c:pt>
                <c:pt idx="315">
                  <c:v>2.5</c:v>
                </c:pt>
                <c:pt idx="316">
                  <c:v>3.7</c:v>
                </c:pt>
                <c:pt idx="317">
                  <c:v>6.6</c:v>
                </c:pt>
                <c:pt idx="318">
                  <c:v>1.4</c:v>
                </c:pt>
                <c:pt idx="319">
                  <c:v>1.3</c:v>
                </c:pt>
                <c:pt idx="320">
                  <c:v>4.1</c:v>
                </c:pt>
                <c:pt idx="321">
                  <c:v>6.5</c:v>
                </c:pt>
                <c:pt idx="322">
                  <c:v>9.7</c:v>
                </c:pt>
                <c:pt idx="323">
                  <c:v>10</c:v>
                </c:pt>
                <c:pt idx="324">
                  <c:v>2.1</c:v>
                </c:pt>
                <c:pt idx="325">
                  <c:v>4.6</c:v>
                </c:pt>
                <c:pt idx="326">
                  <c:v>4.9</c:v>
                </c:pt>
                <c:pt idx="327">
                  <c:v>5</c:v>
                </c:pt>
                <c:pt idx="328">
                  <c:v>3.3</c:v>
                </c:pt>
                <c:pt idx="329">
                  <c:v>2.4</c:v>
                </c:pt>
                <c:pt idx="330">
                  <c:v>-1.4</c:v>
                </c:pt>
                <c:pt idx="331">
                  <c:v>-0.4</c:v>
                </c:pt>
                <c:pt idx="332">
                  <c:v>0.9</c:v>
                </c:pt>
                <c:pt idx="333">
                  <c:v>-0.9</c:v>
                </c:pt>
                <c:pt idx="334">
                  <c:v>-6.2</c:v>
                </c:pt>
                <c:pt idx="335">
                  <c:v>1</c:v>
                </c:pt>
                <c:pt idx="336">
                  <c:v>1.4</c:v>
                </c:pt>
                <c:pt idx="337">
                  <c:v>-2.7</c:v>
                </c:pt>
                <c:pt idx="338">
                  <c:v>0.6</c:v>
                </c:pt>
                <c:pt idx="339">
                  <c:v>5.5</c:v>
                </c:pt>
                <c:pt idx="340">
                  <c:v>2.9</c:v>
                </c:pt>
                <c:pt idx="341">
                  <c:v>-1.3</c:v>
                </c:pt>
                <c:pt idx="342">
                  <c:v>1.6</c:v>
                </c:pt>
                <c:pt idx="343">
                  <c:v>-1.2</c:v>
                </c:pt>
                <c:pt idx="344">
                  <c:v>-4.9</c:v>
                </c:pt>
                <c:pt idx="345">
                  <c:v>1</c:v>
                </c:pt>
                <c:pt idx="346">
                  <c:v>-3.8</c:v>
                </c:pt>
                <c:pt idx="347">
                  <c:v>0.9</c:v>
                </c:pt>
                <c:pt idx="348">
                  <c:v>1.5</c:v>
                </c:pt>
                <c:pt idx="349">
                  <c:v>-0.9</c:v>
                </c:pt>
                <c:pt idx="350">
                  <c:v>-2.4</c:v>
                </c:pt>
                <c:pt idx="351">
                  <c:v>-5.6</c:v>
                </c:pt>
                <c:pt idx="352">
                  <c:v>-10</c:v>
                </c:pt>
                <c:pt idx="353">
                  <c:v>-8.5</c:v>
                </c:pt>
                <c:pt idx="354">
                  <c:v>-5.2</c:v>
                </c:pt>
                <c:pt idx="355">
                  <c:v>-5.3</c:v>
                </c:pt>
                <c:pt idx="356">
                  <c:v>-7.2</c:v>
                </c:pt>
                <c:pt idx="357">
                  <c:v>-5</c:v>
                </c:pt>
                <c:pt idx="358">
                  <c:v>-1.2</c:v>
                </c:pt>
                <c:pt idx="359">
                  <c:v>-4.9</c:v>
                </c:pt>
                <c:pt idx="360">
                  <c:v>-2.3</c:v>
                </c:pt>
                <c:pt idx="361">
                  <c:v>-5.3</c:v>
                </c:pt>
                <c:pt idx="362">
                  <c:v>-3.6</c:v>
                </c:pt>
                <c:pt idx="363">
                  <c:v>0</c:v>
                </c:pt>
                <c:pt idx="364">
                  <c:v>-3.4</c:v>
                </c:pt>
              </c:numCache>
            </c:numRef>
          </c:val>
        </c:ser>
        <c:axId val="36575530"/>
        <c:axId val="60744315"/>
      </c:barChart>
      <c:catAx>
        <c:axId val="36575530"/>
        <c:scaling>
          <c:orientation val="minMax"/>
        </c:scaling>
        <c:axPos val="b"/>
        <c:delete val="0"/>
        <c:numFmt formatCode="General" sourceLinked="1"/>
        <c:majorTickMark val="out"/>
        <c:minorTickMark val="none"/>
        <c:tickLblPos val="nextTo"/>
        <c:crossAx val="60744315"/>
        <c:crosses val="autoZero"/>
        <c:auto val="1"/>
        <c:lblOffset val="100"/>
        <c:noMultiLvlLbl val="0"/>
      </c:catAx>
      <c:valAx>
        <c:axId val="60744315"/>
        <c:scaling>
          <c:orientation val="minMax"/>
        </c:scaling>
        <c:axPos val="l"/>
        <c:majorGridlines/>
        <c:delete val="0"/>
        <c:numFmt formatCode="General" sourceLinked="1"/>
        <c:majorTickMark val="out"/>
        <c:minorTickMark val="none"/>
        <c:tickLblPos val="nextTo"/>
        <c:crossAx val="365755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Data'!$M$9:$M$373</c:f>
              <c:numCache>
                <c:ptCount val="365"/>
                <c:pt idx="0">
                  <c:v>0.1</c:v>
                </c:pt>
                <c:pt idx="1">
                  <c:v>0.6</c:v>
                </c:pt>
                <c:pt idx="2">
                  <c:v>0.2</c:v>
                </c:pt>
                <c:pt idx="3">
                  <c:v>0.6</c:v>
                </c:pt>
                <c:pt idx="4">
                  <c:v>1</c:v>
                </c:pt>
                <c:pt idx="5">
                  <c:v>0</c:v>
                </c:pt>
                <c:pt idx="6">
                  <c:v>2.3</c:v>
                </c:pt>
                <c:pt idx="7">
                  <c:v>0.1</c:v>
                </c:pt>
                <c:pt idx="8">
                  <c:v>1.5</c:v>
                </c:pt>
                <c:pt idx="9">
                  <c:v>6</c:v>
                </c:pt>
                <c:pt idx="10">
                  <c:v>10.5</c:v>
                </c:pt>
                <c:pt idx="11">
                  <c:v>6.6</c:v>
                </c:pt>
                <c:pt idx="12">
                  <c:v>2.6</c:v>
                </c:pt>
                <c:pt idx="13">
                  <c:v>4.6</c:v>
                </c:pt>
                <c:pt idx="14">
                  <c:v>12.4</c:v>
                </c:pt>
                <c:pt idx="15">
                  <c:v>9.8</c:v>
                </c:pt>
                <c:pt idx="16">
                  <c:v>11.7</c:v>
                </c:pt>
                <c:pt idx="17">
                  <c:v>7.5</c:v>
                </c:pt>
                <c:pt idx="18">
                  <c:v>8.5</c:v>
                </c:pt>
                <c:pt idx="19">
                  <c:v>5.3</c:v>
                </c:pt>
                <c:pt idx="20">
                  <c:v>6.5</c:v>
                </c:pt>
                <c:pt idx="21">
                  <c:v>10.3</c:v>
                </c:pt>
                <c:pt idx="22">
                  <c:v>6.8</c:v>
                </c:pt>
                <c:pt idx="23">
                  <c:v>3.5</c:v>
                </c:pt>
                <c:pt idx="24">
                  <c:v>10.7</c:v>
                </c:pt>
                <c:pt idx="25">
                  <c:v>1.7</c:v>
                </c:pt>
                <c:pt idx="26">
                  <c:v>4</c:v>
                </c:pt>
                <c:pt idx="27">
                  <c:v>1.8</c:v>
                </c:pt>
                <c:pt idx="28">
                  <c:v>8.9</c:v>
                </c:pt>
                <c:pt idx="29">
                  <c:v>6.5</c:v>
                </c:pt>
                <c:pt idx="30">
                  <c:v>12.6</c:v>
                </c:pt>
                <c:pt idx="31">
                  <c:v>12.7</c:v>
                </c:pt>
                <c:pt idx="32">
                  <c:v>2</c:v>
                </c:pt>
                <c:pt idx="33">
                  <c:v>6.9</c:v>
                </c:pt>
                <c:pt idx="34">
                  <c:v>5.2</c:v>
                </c:pt>
                <c:pt idx="35">
                  <c:v>0.5</c:v>
                </c:pt>
                <c:pt idx="36">
                  <c:v>0.8</c:v>
                </c:pt>
                <c:pt idx="37">
                  <c:v>3.3</c:v>
                </c:pt>
                <c:pt idx="38">
                  <c:v>1.5</c:v>
                </c:pt>
                <c:pt idx="39">
                  <c:v>2.4</c:v>
                </c:pt>
                <c:pt idx="40">
                  <c:v>5.6</c:v>
                </c:pt>
                <c:pt idx="41">
                  <c:v>1.4</c:v>
                </c:pt>
                <c:pt idx="42">
                  <c:v>2.3</c:v>
                </c:pt>
                <c:pt idx="43">
                  <c:v>0.6</c:v>
                </c:pt>
                <c:pt idx="44">
                  <c:v>0.5</c:v>
                </c:pt>
                <c:pt idx="45">
                  <c:v>4.2</c:v>
                </c:pt>
                <c:pt idx="46">
                  <c:v>5</c:v>
                </c:pt>
                <c:pt idx="47">
                  <c:v>6.2</c:v>
                </c:pt>
                <c:pt idx="48">
                  <c:v>1.1</c:v>
                </c:pt>
                <c:pt idx="49">
                  <c:v>2.6</c:v>
                </c:pt>
                <c:pt idx="50">
                  <c:v>3.5</c:v>
                </c:pt>
                <c:pt idx="51">
                  <c:v>7.5</c:v>
                </c:pt>
                <c:pt idx="52">
                  <c:v>8.8</c:v>
                </c:pt>
                <c:pt idx="53">
                  <c:v>7.2</c:v>
                </c:pt>
                <c:pt idx="54">
                  <c:v>1.8</c:v>
                </c:pt>
                <c:pt idx="55">
                  <c:v>6.7</c:v>
                </c:pt>
                <c:pt idx="56">
                  <c:v>9.1</c:v>
                </c:pt>
                <c:pt idx="57">
                  <c:v>8.5</c:v>
                </c:pt>
                <c:pt idx="58">
                  <c:v>2.6</c:v>
                </c:pt>
                <c:pt idx="59">
                  <c:v>3.2</c:v>
                </c:pt>
                <c:pt idx="60">
                  <c:v>5.6</c:v>
                </c:pt>
                <c:pt idx="61">
                  <c:v>9</c:v>
                </c:pt>
                <c:pt idx="62">
                  <c:v>1.6</c:v>
                </c:pt>
                <c:pt idx="63">
                  <c:v>2.4</c:v>
                </c:pt>
                <c:pt idx="64">
                  <c:v>2.4</c:v>
                </c:pt>
                <c:pt idx="65">
                  <c:v>5.8</c:v>
                </c:pt>
                <c:pt idx="66">
                  <c:v>12.3</c:v>
                </c:pt>
                <c:pt idx="67">
                  <c:v>12.8</c:v>
                </c:pt>
                <c:pt idx="68">
                  <c:v>5</c:v>
                </c:pt>
                <c:pt idx="69">
                  <c:v>3.1</c:v>
                </c:pt>
                <c:pt idx="70">
                  <c:v>6.5</c:v>
                </c:pt>
                <c:pt idx="71">
                  <c:v>3.9</c:v>
                </c:pt>
                <c:pt idx="72">
                  <c:v>9.9</c:v>
                </c:pt>
                <c:pt idx="73">
                  <c:v>4.4</c:v>
                </c:pt>
                <c:pt idx="74">
                  <c:v>2.6</c:v>
                </c:pt>
                <c:pt idx="75">
                  <c:v>4.9</c:v>
                </c:pt>
                <c:pt idx="76">
                  <c:v>0.4</c:v>
                </c:pt>
                <c:pt idx="77">
                  <c:v>5.7</c:v>
                </c:pt>
                <c:pt idx="78">
                  <c:v>4.9</c:v>
                </c:pt>
                <c:pt idx="79">
                  <c:v>5.8</c:v>
                </c:pt>
                <c:pt idx="80">
                  <c:v>7.8</c:v>
                </c:pt>
                <c:pt idx="81">
                  <c:v>14.4</c:v>
                </c:pt>
                <c:pt idx="82">
                  <c:v>9.5</c:v>
                </c:pt>
                <c:pt idx="83">
                  <c:v>13</c:v>
                </c:pt>
                <c:pt idx="84">
                  <c:v>11</c:v>
                </c:pt>
                <c:pt idx="85">
                  <c:v>11.2</c:v>
                </c:pt>
                <c:pt idx="86">
                  <c:v>6.8</c:v>
                </c:pt>
                <c:pt idx="87">
                  <c:v>1.5</c:v>
                </c:pt>
                <c:pt idx="88">
                  <c:v>4</c:v>
                </c:pt>
                <c:pt idx="89">
                  <c:v>2</c:v>
                </c:pt>
                <c:pt idx="90">
                  <c:v>6.4</c:v>
                </c:pt>
                <c:pt idx="91">
                  <c:v>5.7</c:v>
                </c:pt>
                <c:pt idx="92">
                  <c:v>1.5</c:v>
                </c:pt>
                <c:pt idx="93">
                  <c:v>5.9</c:v>
                </c:pt>
                <c:pt idx="94">
                  <c:v>3.3</c:v>
                </c:pt>
                <c:pt idx="95">
                  <c:v>8.2</c:v>
                </c:pt>
                <c:pt idx="96">
                  <c:v>7.5</c:v>
                </c:pt>
                <c:pt idx="97">
                  <c:v>11.7</c:v>
                </c:pt>
                <c:pt idx="98">
                  <c:v>9.4</c:v>
                </c:pt>
                <c:pt idx="99">
                  <c:v>6.1</c:v>
                </c:pt>
                <c:pt idx="100">
                  <c:v>1.1</c:v>
                </c:pt>
                <c:pt idx="101">
                  <c:v>1.1</c:v>
                </c:pt>
                <c:pt idx="102">
                  <c:v>3.8</c:v>
                </c:pt>
                <c:pt idx="103">
                  <c:v>5</c:v>
                </c:pt>
                <c:pt idx="104">
                  <c:v>8.7</c:v>
                </c:pt>
                <c:pt idx="105">
                  <c:v>4.1</c:v>
                </c:pt>
                <c:pt idx="106">
                  <c:v>3.1</c:v>
                </c:pt>
                <c:pt idx="107">
                  <c:v>4.3</c:v>
                </c:pt>
                <c:pt idx="108">
                  <c:v>2.7</c:v>
                </c:pt>
                <c:pt idx="109">
                  <c:v>0.9</c:v>
                </c:pt>
                <c:pt idx="110">
                  <c:v>3.7</c:v>
                </c:pt>
                <c:pt idx="111">
                  <c:v>1.6</c:v>
                </c:pt>
                <c:pt idx="112">
                  <c:v>4</c:v>
                </c:pt>
                <c:pt idx="113">
                  <c:v>9.8</c:v>
                </c:pt>
                <c:pt idx="114">
                  <c:v>9.2</c:v>
                </c:pt>
                <c:pt idx="115">
                  <c:v>3.2</c:v>
                </c:pt>
                <c:pt idx="116">
                  <c:v>3.9</c:v>
                </c:pt>
                <c:pt idx="117">
                  <c:v>0.2</c:v>
                </c:pt>
                <c:pt idx="118">
                  <c:v>4.8</c:v>
                </c:pt>
                <c:pt idx="119">
                  <c:v>8.6</c:v>
                </c:pt>
                <c:pt idx="120">
                  <c:v>5</c:v>
                </c:pt>
                <c:pt idx="121">
                  <c:v>3.3</c:v>
                </c:pt>
                <c:pt idx="122">
                  <c:v>6.4</c:v>
                </c:pt>
                <c:pt idx="123">
                  <c:v>6.3</c:v>
                </c:pt>
                <c:pt idx="124">
                  <c:v>8.6</c:v>
                </c:pt>
                <c:pt idx="125">
                  <c:v>12.1</c:v>
                </c:pt>
                <c:pt idx="126">
                  <c:v>10.7</c:v>
                </c:pt>
                <c:pt idx="127">
                  <c:v>11.6</c:v>
                </c:pt>
                <c:pt idx="128">
                  <c:v>6.3</c:v>
                </c:pt>
                <c:pt idx="129">
                  <c:v>1.4</c:v>
                </c:pt>
                <c:pt idx="130">
                  <c:v>7.9</c:v>
                </c:pt>
                <c:pt idx="131">
                  <c:v>10.3</c:v>
                </c:pt>
                <c:pt idx="132">
                  <c:v>5.9</c:v>
                </c:pt>
                <c:pt idx="133">
                  <c:v>1.9</c:v>
                </c:pt>
                <c:pt idx="134">
                  <c:v>0.8</c:v>
                </c:pt>
                <c:pt idx="135">
                  <c:v>6.9</c:v>
                </c:pt>
                <c:pt idx="136">
                  <c:v>9</c:v>
                </c:pt>
                <c:pt idx="137">
                  <c:v>8.6</c:v>
                </c:pt>
                <c:pt idx="138">
                  <c:v>5.8</c:v>
                </c:pt>
                <c:pt idx="139">
                  <c:v>3</c:v>
                </c:pt>
                <c:pt idx="140">
                  <c:v>4</c:v>
                </c:pt>
                <c:pt idx="141">
                  <c:v>4.5</c:v>
                </c:pt>
                <c:pt idx="142">
                  <c:v>4.1</c:v>
                </c:pt>
                <c:pt idx="143">
                  <c:v>0.6</c:v>
                </c:pt>
                <c:pt idx="144">
                  <c:v>1.6</c:v>
                </c:pt>
                <c:pt idx="145">
                  <c:v>8.1</c:v>
                </c:pt>
                <c:pt idx="146">
                  <c:v>7.4</c:v>
                </c:pt>
                <c:pt idx="147">
                  <c:v>5.4</c:v>
                </c:pt>
                <c:pt idx="148">
                  <c:v>5.8</c:v>
                </c:pt>
                <c:pt idx="149">
                  <c:v>5.6</c:v>
                </c:pt>
                <c:pt idx="150">
                  <c:v>3.1</c:v>
                </c:pt>
                <c:pt idx="151">
                  <c:v>1.6</c:v>
                </c:pt>
                <c:pt idx="152">
                  <c:v>0.7</c:v>
                </c:pt>
                <c:pt idx="153">
                  <c:v>0.6</c:v>
                </c:pt>
                <c:pt idx="154">
                  <c:v>0.9</c:v>
                </c:pt>
                <c:pt idx="155">
                  <c:v>1.8</c:v>
                </c:pt>
                <c:pt idx="156">
                  <c:v>8</c:v>
                </c:pt>
                <c:pt idx="157">
                  <c:v>2.8</c:v>
                </c:pt>
                <c:pt idx="158">
                  <c:v>5.5</c:v>
                </c:pt>
                <c:pt idx="159">
                  <c:v>0.3</c:v>
                </c:pt>
                <c:pt idx="160">
                  <c:v>1.3</c:v>
                </c:pt>
                <c:pt idx="161">
                  <c:v>4.3</c:v>
                </c:pt>
                <c:pt idx="162">
                  <c:v>1.4</c:v>
                </c:pt>
                <c:pt idx="163">
                  <c:v>1.6</c:v>
                </c:pt>
                <c:pt idx="164">
                  <c:v>1</c:v>
                </c:pt>
                <c:pt idx="165">
                  <c:v>1.5</c:v>
                </c:pt>
                <c:pt idx="166">
                  <c:v>1.4</c:v>
                </c:pt>
                <c:pt idx="167">
                  <c:v>7</c:v>
                </c:pt>
                <c:pt idx="168">
                  <c:v>7.5</c:v>
                </c:pt>
                <c:pt idx="169">
                  <c:v>7.7</c:v>
                </c:pt>
                <c:pt idx="170">
                  <c:v>6.1</c:v>
                </c:pt>
                <c:pt idx="171">
                  <c:v>4.4</c:v>
                </c:pt>
                <c:pt idx="172">
                  <c:v>2.6</c:v>
                </c:pt>
                <c:pt idx="173">
                  <c:v>3.7</c:v>
                </c:pt>
                <c:pt idx="174">
                  <c:v>6.3</c:v>
                </c:pt>
                <c:pt idx="175">
                  <c:v>4.4</c:v>
                </c:pt>
                <c:pt idx="176">
                  <c:v>2</c:v>
                </c:pt>
                <c:pt idx="177">
                  <c:v>0.6</c:v>
                </c:pt>
                <c:pt idx="178">
                  <c:v>1.3</c:v>
                </c:pt>
                <c:pt idx="179">
                  <c:v>2.9</c:v>
                </c:pt>
                <c:pt idx="180">
                  <c:v>0.7</c:v>
                </c:pt>
                <c:pt idx="181">
                  <c:v>3.9</c:v>
                </c:pt>
                <c:pt idx="182">
                  <c:v>6.7</c:v>
                </c:pt>
                <c:pt idx="183">
                  <c:v>3</c:v>
                </c:pt>
                <c:pt idx="184">
                  <c:v>3</c:v>
                </c:pt>
                <c:pt idx="185">
                  <c:v>3.8</c:v>
                </c:pt>
                <c:pt idx="186">
                  <c:v>4.9</c:v>
                </c:pt>
                <c:pt idx="187">
                  <c:v>3.5</c:v>
                </c:pt>
                <c:pt idx="188">
                  <c:v>3.2</c:v>
                </c:pt>
                <c:pt idx="189">
                  <c:v>5.4</c:v>
                </c:pt>
                <c:pt idx="190">
                  <c:v>4.8</c:v>
                </c:pt>
                <c:pt idx="191">
                  <c:v>3.5</c:v>
                </c:pt>
                <c:pt idx="192">
                  <c:v>7.8</c:v>
                </c:pt>
                <c:pt idx="193">
                  <c:v>3.3</c:v>
                </c:pt>
                <c:pt idx="194">
                  <c:v>4.2</c:v>
                </c:pt>
                <c:pt idx="195">
                  <c:v>8.4</c:v>
                </c:pt>
                <c:pt idx="196">
                  <c:v>2.6</c:v>
                </c:pt>
                <c:pt idx="197">
                  <c:v>5.5</c:v>
                </c:pt>
                <c:pt idx="198">
                  <c:v>10</c:v>
                </c:pt>
                <c:pt idx="199">
                  <c:v>4</c:v>
                </c:pt>
                <c:pt idx="200">
                  <c:v>4.9</c:v>
                </c:pt>
                <c:pt idx="201">
                  <c:v>8</c:v>
                </c:pt>
                <c:pt idx="202">
                  <c:v>7.5</c:v>
                </c:pt>
                <c:pt idx="203">
                  <c:v>5.1</c:v>
                </c:pt>
                <c:pt idx="204">
                  <c:v>4.1</c:v>
                </c:pt>
                <c:pt idx="205">
                  <c:v>3.3</c:v>
                </c:pt>
                <c:pt idx="206">
                  <c:v>4.4</c:v>
                </c:pt>
                <c:pt idx="207">
                  <c:v>5.3</c:v>
                </c:pt>
                <c:pt idx="208">
                  <c:v>5.7</c:v>
                </c:pt>
                <c:pt idx="209">
                  <c:v>5.9</c:v>
                </c:pt>
                <c:pt idx="210">
                  <c:v>5.1</c:v>
                </c:pt>
                <c:pt idx="211">
                  <c:v>3.1</c:v>
                </c:pt>
                <c:pt idx="212">
                  <c:v>4.3</c:v>
                </c:pt>
                <c:pt idx="213">
                  <c:v>3</c:v>
                </c:pt>
                <c:pt idx="214">
                  <c:v>4.9</c:v>
                </c:pt>
                <c:pt idx="215">
                  <c:v>8.6</c:v>
                </c:pt>
                <c:pt idx="216">
                  <c:v>2.2</c:v>
                </c:pt>
                <c:pt idx="217">
                  <c:v>0</c:v>
                </c:pt>
                <c:pt idx="218">
                  <c:v>1.4</c:v>
                </c:pt>
                <c:pt idx="219">
                  <c:v>2</c:v>
                </c:pt>
                <c:pt idx="220">
                  <c:v>1</c:v>
                </c:pt>
                <c:pt idx="221">
                  <c:v>3.7</c:v>
                </c:pt>
                <c:pt idx="222">
                  <c:v>5.3</c:v>
                </c:pt>
                <c:pt idx="223">
                  <c:v>4.5</c:v>
                </c:pt>
                <c:pt idx="224">
                  <c:v>1.6</c:v>
                </c:pt>
                <c:pt idx="225">
                  <c:v>4</c:v>
                </c:pt>
                <c:pt idx="226">
                  <c:v>7.8</c:v>
                </c:pt>
                <c:pt idx="227">
                  <c:v>7</c:v>
                </c:pt>
                <c:pt idx="228">
                  <c:v>5.2</c:v>
                </c:pt>
                <c:pt idx="229">
                  <c:v>3</c:v>
                </c:pt>
                <c:pt idx="230">
                  <c:v>6.4</c:v>
                </c:pt>
                <c:pt idx="231">
                  <c:v>9.3</c:v>
                </c:pt>
                <c:pt idx="232">
                  <c:v>5.7</c:v>
                </c:pt>
                <c:pt idx="233">
                  <c:v>3.9</c:v>
                </c:pt>
                <c:pt idx="234">
                  <c:v>7</c:v>
                </c:pt>
                <c:pt idx="235">
                  <c:v>2.6</c:v>
                </c:pt>
                <c:pt idx="236">
                  <c:v>3.9</c:v>
                </c:pt>
                <c:pt idx="237">
                  <c:v>3.3</c:v>
                </c:pt>
                <c:pt idx="238">
                  <c:v>4</c:v>
                </c:pt>
                <c:pt idx="239">
                  <c:v>9.7</c:v>
                </c:pt>
                <c:pt idx="240">
                  <c:v>8.8</c:v>
                </c:pt>
                <c:pt idx="241">
                  <c:v>5.4</c:v>
                </c:pt>
                <c:pt idx="242">
                  <c:v>5.4</c:v>
                </c:pt>
                <c:pt idx="243">
                  <c:v>5.3</c:v>
                </c:pt>
                <c:pt idx="244">
                  <c:v>6.7</c:v>
                </c:pt>
                <c:pt idx="245">
                  <c:v>11.8</c:v>
                </c:pt>
                <c:pt idx="246">
                  <c:v>10</c:v>
                </c:pt>
                <c:pt idx="247">
                  <c:v>6.5</c:v>
                </c:pt>
                <c:pt idx="248">
                  <c:v>4.6</c:v>
                </c:pt>
                <c:pt idx="249">
                  <c:v>4.9</c:v>
                </c:pt>
                <c:pt idx="250">
                  <c:v>6.6</c:v>
                </c:pt>
                <c:pt idx="251">
                  <c:v>1.4</c:v>
                </c:pt>
                <c:pt idx="252">
                  <c:v>1.1</c:v>
                </c:pt>
                <c:pt idx="253">
                  <c:v>1.9</c:v>
                </c:pt>
                <c:pt idx="254">
                  <c:v>1.1</c:v>
                </c:pt>
                <c:pt idx="255">
                  <c:v>0.3</c:v>
                </c:pt>
                <c:pt idx="256">
                  <c:v>0.2</c:v>
                </c:pt>
                <c:pt idx="257">
                  <c:v>0.7</c:v>
                </c:pt>
                <c:pt idx="258">
                  <c:v>0.6</c:v>
                </c:pt>
                <c:pt idx="259">
                  <c:v>0.9</c:v>
                </c:pt>
                <c:pt idx="260">
                  <c:v>3.7</c:v>
                </c:pt>
                <c:pt idx="261">
                  <c:v>1.2</c:v>
                </c:pt>
                <c:pt idx="262">
                  <c:v>1.2</c:v>
                </c:pt>
                <c:pt idx="263">
                  <c:v>4</c:v>
                </c:pt>
                <c:pt idx="264">
                  <c:v>8.3</c:v>
                </c:pt>
                <c:pt idx="265">
                  <c:v>4.1</c:v>
                </c:pt>
                <c:pt idx="266">
                  <c:v>3.1</c:v>
                </c:pt>
                <c:pt idx="267">
                  <c:v>1.8</c:v>
                </c:pt>
                <c:pt idx="268">
                  <c:v>2.3</c:v>
                </c:pt>
                <c:pt idx="269">
                  <c:v>1.3</c:v>
                </c:pt>
                <c:pt idx="270">
                  <c:v>5.4</c:v>
                </c:pt>
                <c:pt idx="271">
                  <c:v>7.3</c:v>
                </c:pt>
                <c:pt idx="272">
                  <c:v>4.7</c:v>
                </c:pt>
                <c:pt idx="273">
                  <c:v>3.5</c:v>
                </c:pt>
                <c:pt idx="274">
                  <c:v>6</c:v>
                </c:pt>
                <c:pt idx="275">
                  <c:v>13.9</c:v>
                </c:pt>
                <c:pt idx="276">
                  <c:v>4.1</c:v>
                </c:pt>
                <c:pt idx="277">
                  <c:v>0.1</c:v>
                </c:pt>
                <c:pt idx="278">
                  <c:v>6.3</c:v>
                </c:pt>
                <c:pt idx="279">
                  <c:v>0.1</c:v>
                </c:pt>
                <c:pt idx="280">
                  <c:v>1</c:v>
                </c:pt>
                <c:pt idx="281">
                  <c:v>6.4</c:v>
                </c:pt>
                <c:pt idx="282">
                  <c:v>2.4</c:v>
                </c:pt>
                <c:pt idx="283">
                  <c:v>5</c:v>
                </c:pt>
                <c:pt idx="284">
                  <c:v>1.4</c:v>
                </c:pt>
                <c:pt idx="285">
                  <c:v>0.4</c:v>
                </c:pt>
                <c:pt idx="286">
                  <c:v>0</c:v>
                </c:pt>
                <c:pt idx="287">
                  <c:v>1.1</c:v>
                </c:pt>
                <c:pt idx="288">
                  <c:v>0.7</c:v>
                </c:pt>
                <c:pt idx="289">
                  <c:v>0.6</c:v>
                </c:pt>
                <c:pt idx="290">
                  <c:v>2</c:v>
                </c:pt>
                <c:pt idx="291">
                  <c:v>5.3</c:v>
                </c:pt>
                <c:pt idx="292">
                  <c:v>12.3</c:v>
                </c:pt>
                <c:pt idx="293">
                  <c:v>7.9</c:v>
                </c:pt>
                <c:pt idx="294">
                  <c:v>7.8</c:v>
                </c:pt>
                <c:pt idx="295">
                  <c:v>3.4</c:v>
                </c:pt>
                <c:pt idx="296">
                  <c:v>10.5</c:v>
                </c:pt>
                <c:pt idx="297">
                  <c:v>10.5</c:v>
                </c:pt>
                <c:pt idx="298">
                  <c:v>4.5</c:v>
                </c:pt>
                <c:pt idx="299">
                  <c:v>5.4</c:v>
                </c:pt>
                <c:pt idx="300">
                  <c:v>0.8</c:v>
                </c:pt>
                <c:pt idx="301">
                  <c:v>0.7</c:v>
                </c:pt>
                <c:pt idx="302">
                  <c:v>6.7</c:v>
                </c:pt>
                <c:pt idx="303">
                  <c:v>3.7</c:v>
                </c:pt>
                <c:pt idx="304">
                  <c:v>12.1</c:v>
                </c:pt>
                <c:pt idx="305">
                  <c:v>6</c:v>
                </c:pt>
                <c:pt idx="306">
                  <c:v>6.7</c:v>
                </c:pt>
                <c:pt idx="307">
                  <c:v>4.4</c:v>
                </c:pt>
                <c:pt idx="308">
                  <c:v>3.8</c:v>
                </c:pt>
                <c:pt idx="309">
                  <c:v>3.7</c:v>
                </c:pt>
                <c:pt idx="310">
                  <c:v>6.3</c:v>
                </c:pt>
                <c:pt idx="311">
                  <c:v>0.3</c:v>
                </c:pt>
                <c:pt idx="312">
                  <c:v>1.2</c:v>
                </c:pt>
                <c:pt idx="313">
                  <c:v>0.7</c:v>
                </c:pt>
                <c:pt idx="314">
                  <c:v>6.2</c:v>
                </c:pt>
                <c:pt idx="315">
                  <c:v>6.6</c:v>
                </c:pt>
                <c:pt idx="316">
                  <c:v>8.1</c:v>
                </c:pt>
                <c:pt idx="317">
                  <c:v>12.4</c:v>
                </c:pt>
                <c:pt idx="318">
                  <c:v>5.2</c:v>
                </c:pt>
                <c:pt idx="319">
                  <c:v>11.7</c:v>
                </c:pt>
                <c:pt idx="320">
                  <c:v>8.7</c:v>
                </c:pt>
                <c:pt idx="321">
                  <c:v>11.6</c:v>
                </c:pt>
                <c:pt idx="322">
                  <c:v>12.5</c:v>
                </c:pt>
                <c:pt idx="323">
                  <c:v>8.4</c:v>
                </c:pt>
                <c:pt idx="324">
                  <c:v>10.3</c:v>
                </c:pt>
                <c:pt idx="325">
                  <c:v>10.7</c:v>
                </c:pt>
                <c:pt idx="326">
                  <c:v>10.1</c:v>
                </c:pt>
                <c:pt idx="327">
                  <c:v>10.5</c:v>
                </c:pt>
                <c:pt idx="328">
                  <c:v>9.5</c:v>
                </c:pt>
                <c:pt idx="329">
                  <c:v>7.7</c:v>
                </c:pt>
                <c:pt idx="330">
                  <c:v>4.9</c:v>
                </c:pt>
                <c:pt idx="331">
                  <c:v>6.9</c:v>
                </c:pt>
                <c:pt idx="332">
                  <c:v>5.4</c:v>
                </c:pt>
                <c:pt idx="333">
                  <c:v>2.3</c:v>
                </c:pt>
                <c:pt idx="334">
                  <c:v>6.1</c:v>
                </c:pt>
                <c:pt idx="335">
                  <c:v>6.6</c:v>
                </c:pt>
                <c:pt idx="336">
                  <c:v>6.9</c:v>
                </c:pt>
                <c:pt idx="337">
                  <c:v>4.7</c:v>
                </c:pt>
                <c:pt idx="338">
                  <c:v>7.6</c:v>
                </c:pt>
                <c:pt idx="339">
                  <c:v>9.5</c:v>
                </c:pt>
                <c:pt idx="340">
                  <c:v>8.8</c:v>
                </c:pt>
                <c:pt idx="341">
                  <c:v>5.6</c:v>
                </c:pt>
                <c:pt idx="342">
                  <c:v>2.3</c:v>
                </c:pt>
                <c:pt idx="343">
                  <c:v>2.6</c:v>
                </c:pt>
                <c:pt idx="344">
                  <c:v>0</c:v>
                </c:pt>
                <c:pt idx="345">
                  <c:v>0.6</c:v>
                </c:pt>
                <c:pt idx="346">
                  <c:v>0.1</c:v>
                </c:pt>
                <c:pt idx="347">
                  <c:v>0.9</c:v>
                </c:pt>
                <c:pt idx="348">
                  <c:v>3.5</c:v>
                </c:pt>
                <c:pt idx="349">
                  <c:v>1.4</c:v>
                </c:pt>
                <c:pt idx="350">
                  <c:v>0.8</c:v>
                </c:pt>
                <c:pt idx="351">
                  <c:v>0.1</c:v>
                </c:pt>
                <c:pt idx="352">
                  <c:v>1.7</c:v>
                </c:pt>
                <c:pt idx="353">
                  <c:v>3.5</c:v>
                </c:pt>
                <c:pt idx="354">
                  <c:v>1.4</c:v>
                </c:pt>
                <c:pt idx="355">
                  <c:v>2.7</c:v>
                </c:pt>
                <c:pt idx="356">
                  <c:v>1.4</c:v>
                </c:pt>
                <c:pt idx="357">
                  <c:v>2</c:v>
                </c:pt>
                <c:pt idx="358">
                  <c:v>4.2</c:v>
                </c:pt>
                <c:pt idx="359">
                  <c:v>4.7</c:v>
                </c:pt>
                <c:pt idx="360">
                  <c:v>7.8</c:v>
                </c:pt>
                <c:pt idx="361">
                  <c:v>2.1</c:v>
                </c:pt>
                <c:pt idx="362">
                  <c:v>11.6</c:v>
                </c:pt>
                <c:pt idx="363">
                  <c:v>12.1</c:v>
                </c:pt>
                <c:pt idx="364">
                  <c:v>2</c:v>
                </c:pt>
              </c:numCache>
            </c:numRef>
          </c:val>
        </c:ser>
        <c:axId val="9827924"/>
        <c:axId val="21342453"/>
      </c:barChart>
      <c:catAx>
        <c:axId val="9827924"/>
        <c:scaling>
          <c:orientation val="minMax"/>
        </c:scaling>
        <c:axPos val="b"/>
        <c:delete val="0"/>
        <c:numFmt formatCode="General" sourceLinked="1"/>
        <c:majorTickMark val="out"/>
        <c:minorTickMark val="none"/>
        <c:tickLblPos val="nextTo"/>
        <c:crossAx val="21342453"/>
        <c:crosses val="autoZero"/>
        <c:auto val="1"/>
        <c:lblOffset val="100"/>
        <c:noMultiLvlLbl val="0"/>
      </c:catAx>
      <c:valAx>
        <c:axId val="21342453"/>
        <c:scaling>
          <c:orientation val="minMax"/>
        </c:scaling>
        <c:axPos val="l"/>
        <c:majorGridlines/>
        <c:delete val="0"/>
        <c:numFmt formatCode="General" sourceLinked="1"/>
        <c:majorTickMark val="out"/>
        <c:minorTickMark val="none"/>
        <c:tickLblPos val="nextTo"/>
        <c:crossAx val="98279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Data'!$N$9:$N$373</c:f>
              <c:numCache>
                <c:ptCount val="365"/>
                <c:pt idx="0">
                  <c:v>8.1</c:v>
                </c:pt>
                <c:pt idx="1">
                  <c:v>14.1</c:v>
                </c:pt>
                <c:pt idx="2">
                  <c:v>13</c:v>
                </c:pt>
                <c:pt idx="3">
                  <c:v>8.1</c:v>
                </c:pt>
                <c:pt idx="4">
                  <c:v>17.3</c:v>
                </c:pt>
                <c:pt idx="5">
                  <c:v>5.9</c:v>
                </c:pt>
                <c:pt idx="6">
                  <c:v>13.6</c:v>
                </c:pt>
                <c:pt idx="7">
                  <c:v>8.8</c:v>
                </c:pt>
                <c:pt idx="8">
                  <c:v>10.3</c:v>
                </c:pt>
                <c:pt idx="9">
                  <c:v>20.3</c:v>
                </c:pt>
                <c:pt idx="10">
                  <c:v>31.7</c:v>
                </c:pt>
                <c:pt idx="11">
                  <c:v>39.8</c:v>
                </c:pt>
                <c:pt idx="12">
                  <c:v>17.3</c:v>
                </c:pt>
                <c:pt idx="13">
                  <c:v>18.8</c:v>
                </c:pt>
                <c:pt idx="14">
                  <c:v>33.2</c:v>
                </c:pt>
                <c:pt idx="15">
                  <c:v>24</c:v>
                </c:pt>
                <c:pt idx="16">
                  <c:v>39.8</c:v>
                </c:pt>
                <c:pt idx="17">
                  <c:v>25.4</c:v>
                </c:pt>
                <c:pt idx="18">
                  <c:v>32.4</c:v>
                </c:pt>
                <c:pt idx="19">
                  <c:v>28.3</c:v>
                </c:pt>
                <c:pt idx="20">
                  <c:v>20.3</c:v>
                </c:pt>
                <c:pt idx="21">
                  <c:v>35.4</c:v>
                </c:pt>
                <c:pt idx="22">
                  <c:v>31</c:v>
                </c:pt>
                <c:pt idx="23">
                  <c:v>15.1</c:v>
                </c:pt>
                <c:pt idx="24">
                  <c:v>38.3</c:v>
                </c:pt>
                <c:pt idx="25">
                  <c:v>14.4</c:v>
                </c:pt>
                <c:pt idx="26">
                  <c:v>15.9</c:v>
                </c:pt>
                <c:pt idx="27">
                  <c:v>14.4</c:v>
                </c:pt>
                <c:pt idx="28">
                  <c:v>28.9</c:v>
                </c:pt>
                <c:pt idx="29">
                  <c:v>24.7</c:v>
                </c:pt>
                <c:pt idx="30">
                  <c:v>28.8</c:v>
                </c:pt>
                <c:pt idx="31">
                  <c:v>36.1</c:v>
                </c:pt>
                <c:pt idx="32">
                  <c:v>21.8</c:v>
                </c:pt>
                <c:pt idx="33">
                  <c:v>24.7</c:v>
                </c:pt>
                <c:pt idx="34">
                  <c:v>21</c:v>
                </c:pt>
                <c:pt idx="35">
                  <c:v>13.6</c:v>
                </c:pt>
                <c:pt idx="36">
                  <c:v>13.3</c:v>
                </c:pt>
                <c:pt idx="37">
                  <c:v>24</c:v>
                </c:pt>
                <c:pt idx="38">
                  <c:v>15.9</c:v>
                </c:pt>
                <c:pt idx="39">
                  <c:v>18.1</c:v>
                </c:pt>
                <c:pt idx="40">
                  <c:v>25.4</c:v>
                </c:pt>
                <c:pt idx="41">
                  <c:v>14.4</c:v>
                </c:pt>
                <c:pt idx="42">
                  <c:v>13.6</c:v>
                </c:pt>
                <c:pt idx="43">
                  <c:v>12.5</c:v>
                </c:pt>
                <c:pt idx="44">
                  <c:v>10.3</c:v>
                </c:pt>
                <c:pt idx="45">
                  <c:v>18.1</c:v>
                </c:pt>
                <c:pt idx="46">
                  <c:v>26.2</c:v>
                </c:pt>
                <c:pt idx="47">
                  <c:v>18.1</c:v>
                </c:pt>
                <c:pt idx="48">
                  <c:v>13.3</c:v>
                </c:pt>
                <c:pt idx="49">
                  <c:v>15.9</c:v>
                </c:pt>
                <c:pt idx="50">
                  <c:v>17.3</c:v>
                </c:pt>
                <c:pt idx="51">
                  <c:v>32.4</c:v>
                </c:pt>
                <c:pt idx="52">
                  <c:v>30.2</c:v>
                </c:pt>
                <c:pt idx="53">
                  <c:v>25.4</c:v>
                </c:pt>
                <c:pt idx="54">
                  <c:v>13.3</c:v>
                </c:pt>
                <c:pt idx="55">
                  <c:v>24</c:v>
                </c:pt>
                <c:pt idx="56">
                  <c:v>25.4</c:v>
                </c:pt>
                <c:pt idx="57">
                  <c:v>21.8</c:v>
                </c:pt>
                <c:pt idx="58">
                  <c:v>16.6</c:v>
                </c:pt>
                <c:pt idx="59">
                  <c:v>21.8</c:v>
                </c:pt>
                <c:pt idx="60">
                  <c:v>24</c:v>
                </c:pt>
                <c:pt idx="61">
                  <c:v>38.3</c:v>
                </c:pt>
                <c:pt idx="62">
                  <c:v>14.4</c:v>
                </c:pt>
                <c:pt idx="63">
                  <c:v>19.5</c:v>
                </c:pt>
                <c:pt idx="64">
                  <c:v>14.4</c:v>
                </c:pt>
                <c:pt idx="65">
                  <c:v>27.7</c:v>
                </c:pt>
                <c:pt idx="66">
                  <c:v>32.4</c:v>
                </c:pt>
                <c:pt idx="67">
                  <c:v>42</c:v>
                </c:pt>
                <c:pt idx="68">
                  <c:v>18.1</c:v>
                </c:pt>
                <c:pt idx="69">
                  <c:v>17.3</c:v>
                </c:pt>
                <c:pt idx="70">
                  <c:v>28</c:v>
                </c:pt>
                <c:pt idx="71">
                  <c:v>16.6</c:v>
                </c:pt>
                <c:pt idx="72">
                  <c:v>29.5</c:v>
                </c:pt>
                <c:pt idx="73">
                  <c:v>22.5</c:v>
                </c:pt>
                <c:pt idx="74">
                  <c:v>14.4</c:v>
                </c:pt>
                <c:pt idx="75">
                  <c:v>18.4</c:v>
                </c:pt>
                <c:pt idx="76">
                  <c:v>12.5</c:v>
                </c:pt>
                <c:pt idx="77">
                  <c:v>24.7</c:v>
                </c:pt>
                <c:pt idx="78">
                  <c:v>21.8</c:v>
                </c:pt>
                <c:pt idx="79">
                  <c:v>28</c:v>
                </c:pt>
                <c:pt idx="80">
                  <c:v>31.7</c:v>
                </c:pt>
                <c:pt idx="81">
                  <c:v>46.1</c:v>
                </c:pt>
                <c:pt idx="82">
                  <c:v>23.2</c:v>
                </c:pt>
                <c:pt idx="83">
                  <c:v>43.1</c:v>
                </c:pt>
                <c:pt idx="84">
                  <c:v>43.1</c:v>
                </c:pt>
                <c:pt idx="85">
                  <c:v>35.4</c:v>
                </c:pt>
                <c:pt idx="86">
                  <c:v>28.8</c:v>
                </c:pt>
                <c:pt idx="87">
                  <c:v>14.4</c:v>
                </c:pt>
                <c:pt idx="88">
                  <c:v>23.2</c:v>
                </c:pt>
                <c:pt idx="89">
                  <c:v>13.3</c:v>
                </c:pt>
                <c:pt idx="90">
                  <c:v>25.4</c:v>
                </c:pt>
                <c:pt idx="91">
                  <c:v>21.8</c:v>
                </c:pt>
                <c:pt idx="92">
                  <c:v>13.6</c:v>
                </c:pt>
                <c:pt idx="93">
                  <c:v>25.4</c:v>
                </c:pt>
                <c:pt idx="94">
                  <c:v>17.3</c:v>
                </c:pt>
                <c:pt idx="95">
                  <c:v>28</c:v>
                </c:pt>
                <c:pt idx="96">
                  <c:v>31</c:v>
                </c:pt>
                <c:pt idx="97">
                  <c:v>41.3</c:v>
                </c:pt>
                <c:pt idx="98">
                  <c:v>25.4</c:v>
                </c:pt>
                <c:pt idx="99">
                  <c:v>21.7</c:v>
                </c:pt>
                <c:pt idx="100">
                  <c:v>12.5</c:v>
                </c:pt>
                <c:pt idx="101">
                  <c:v>13.6</c:v>
                </c:pt>
                <c:pt idx="102">
                  <c:v>21</c:v>
                </c:pt>
                <c:pt idx="103">
                  <c:v>18.1</c:v>
                </c:pt>
                <c:pt idx="104">
                  <c:v>30.2</c:v>
                </c:pt>
                <c:pt idx="105">
                  <c:v>25.4</c:v>
                </c:pt>
                <c:pt idx="106">
                  <c:v>28</c:v>
                </c:pt>
                <c:pt idx="107">
                  <c:v>26.2</c:v>
                </c:pt>
                <c:pt idx="108">
                  <c:v>17.3</c:v>
                </c:pt>
                <c:pt idx="109">
                  <c:v>10.4</c:v>
                </c:pt>
                <c:pt idx="110">
                  <c:v>21</c:v>
                </c:pt>
                <c:pt idx="111">
                  <c:v>15.9</c:v>
                </c:pt>
                <c:pt idx="112">
                  <c:v>16.6</c:v>
                </c:pt>
                <c:pt idx="113">
                  <c:v>32.4</c:v>
                </c:pt>
                <c:pt idx="114">
                  <c:v>28.8</c:v>
                </c:pt>
                <c:pt idx="115">
                  <c:v>20.3</c:v>
                </c:pt>
                <c:pt idx="116">
                  <c:v>21.8</c:v>
                </c:pt>
                <c:pt idx="117">
                  <c:v>10.3</c:v>
                </c:pt>
                <c:pt idx="118">
                  <c:v>21.8</c:v>
                </c:pt>
                <c:pt idx="119">
                  <c:v>25.4</c:v>
                </c:pt>
                <c:pt idx="120">
                  <c:v>21</c:v>
                </c:pt>
                <c:pt idx="121">
                  <c:v>16.6</c:v>
                </c:pt>
                <c:pt idx="122">
                  <c:v>28.8</c:v>
                </c:pt>
                <c:pt idx="123">
                  <c:v>25</c:v>
                </c:pt>
                <c:pt idx="124">
                  <c:v>32.4</c:v>
                </c:pt>
                <c:pt idx="125">
                  <c:v>28.8</c:v>
                </c:pt>
                <c:pt idx="126">
                  <c:v>28</c:v>
                </c:pt>
                <c:pt idx="127">
                  <c:v>33.2</c:v>
                </c:pt>
                <c:pt idx="128">
                  <c:v>29.5</c:v>
                </c:pt>
                <c:pt idx="129">
                  <c:v>20.3</c:v>
                </c:pt>
                <c:pt idx="130">
                  <c:v>34.9</c:v>
                </c:pt>
                <c:pt idx="131">
                  <c:v>43.3</c:v>
                </c:pt>
                <c:pt idx="132">
                  <c:v>26.1</c:v>
                </c:pt>
                <c:pt idx="133">
                  <c:v>13.9</c:v>
                </c:pt>
                <c:pt idx="134">
                  <c:v>14.7</c:v>
                </c:pt>
                <c:pt idx="135">
                  <c:v>27.9</c:v>
                </c:pt>
                <c:pt idx="136">
                  <c:v>31.5</c:v>
                </c:pt>
                <c:pt idx="137">
                  <c:v>27.2</c:v>
                </c:pt>
                <c:pt idx="138">
                  <c:v>24</c:v>
                </c:pt>
                <c:pt idx="139">
                  <c:v>19.7</c:v>
                </c:pt>
                <c:pt idx="140">
                  <c:v>18.9</c:v>
                </c:pt>
                <c:pt idx="141">
                  <c:v>19.7</c:v>
                </c:pt>
                <c:pt idx="142">
                  <c:v>21.8</c:v>
                </c:pt>
                <c:pt idx="143">
                  <c:v>10</c:v>
                </c:pt>
                <c:pt idx="144">
                  <c:v>13.2</c:v>
                </c:pt>
                <c:pt idx="145">
                  <c:v>30.7</c:v>
                </c:pt>
                <c:pt idx="146">
                  <c:v>26.8</c:v>
                </c:pt>
                <c:pt idx="147">
                  <c:v>16.8</c:v>
                </c:pt>
                <c:pt idx="148">
                  <c:v>24.2</c:v>
                </c:pt>
                <c:pt idx="149">
                  <c:v>27.9</c:v>
                </c:pt>
                <c:pt idx="150">
                  <c:v>21.1</c:v>
                </c:pt>
                <c:pt idx="151">
                  <c:v>20.4</c:v>
                </c:pt>
                <c:pt idx="152">
                  <c:v>10</c:v>
                </c:pt>
                <c:pt idx="153">
                  <c:v>13.8</c:v>
                </c:pt>
                <c:pt idx="154">
                  <c:v>13.2</c:v>
                </c:pt>
                <c:pt idx="155">
                  <c:v>19.7</c:v>
                </c:pt>
                <c:pt idx="156">
                  <c:v>31.5</c:v>
                </c:pt>
                <c:pt idx="157">
                  <c:v>31.5</c:v>
                </c:pt>
                <c:pt idx="158">
                  <c:v>24</c:v>
                </c:pt>
                <c:pt idx="159">
                  <c:v>12.2</c:v>
                </c:pt>
                <c:pt idx="160">
                  <c:v>19.7</c:v>
                </c:pt>
                <c:pt idx="161">
                  <c:v>21.8</c:v>
                </c:pt>
                <c:pt idx="162">
                  <c:v>13.2</c:v>
                </c:pt>
                <c:pt idx="163">
                  <c:v>16.1</c:v>
                </c:pt>
                <c:pt idx="164">
                  <c:v>16.8</c:v>
                </c:pt>
                <c:pt idx="165">
                  <c:v>21.1</c:v>
                </c:pt>
                <c:pt idx="166">
                  <c:v>13.9</c:v>
                </c:pt>
                <c:pt idx="167">
                  <c:v>27.9</c:v>
                </c:pt>
                <c:pt idx="168">
                  <c:v>25.4</c:v>
                </c:pt>
                <c:pt idx="169">
                  <c:v>26.8</c:v>
                </c:pt>
                <c:pt idx="170">
                  <c:v>23.2</c:v>
                </c:pt>
                <c:pt idx="171">
                  <c:v>19.7</c:v>
                </c:pt>
                <c:pt idx="172">
                  <c:v>13.9</c:v>
                </c:pt>
                <c:pt idx="173">
                  <c:v>27</c:v>
                </c:pt>
                <c:pt idx="174">
                  <c:v>27.8</c:v>
                </c:pt>
                <c:pt idx="175">
                  <c:v>24.7</c:v>
                </c:pt>
                <c:pt idx="176">
                  <c:v>19.7</c:v>
                </c:pt>
                <c:pt idx="177">
                  <c:v>11.4</c:v>
                </c:pt>
                <c:pt idx="178">
                  <c:v>12.9</c:v>
                </c:pt>
                <c:pt idx="179">
                  <c:v>26.1</c:v>
                </c:pt>
                <c:pt idx="180">
                  <c:v>13.9</c:v>
                </c:pt>
                <c:pt idx="181">
                  <c:v>16.1</c:v>
                </c:pt>
                <c:pt idx="182">
                  <c:v>21.1</c:v>
                </c:pt>
                <c:pt idx="183">
                  <c:v>19.7</c:v>
                </c:pt>
                <c:pt idx="184">
                  <c:v>20.4</c:v>
                </c:pt>
                <c:pt idx="185">
                  <c:v>17.5</c:v>
                </c:pt>
                <c:pt idx="186">
                  <c:v>24</c:v>
                </c:pt>
                <c:pt idx="187">
                  <c:v>24.7</c:v>
                </c:pt>
                <c:pt idx="188">
                  <c:v>17.5</c:v>
                </c:pt>
                <c:pt idx="189">
                  <c:v>24.7</c:v>
                </c:pt>
                <c:pt idx="190">
                  <c:v>21.1</c:v>
                </c:pt>
                <c:pt idx="191">
                  <c:v>24</c:v>
                </c:pt>
                <c:pt idx="192">
                  <c:v>24.7</c:v>
                </c:pt>
                <c:pt idx="193">
                  <c:v>19.7</c:v>
                </c:pt>
                <c:pt idx="194">
                  <c:v>26.8</c:v>
                </c:pt>
                <c:pt idx="195">
                  <c:v>24</c:v>
                </c:pt>
                <c:pt idx="196">
                  <c:v>16.8</c:v>
                </c:pt>
                <c:pt idx="197">
                  <c:v>31.5</c:v>
                </c:pt>
                <c:pt idx="198">
                  <c:v>27.2</c:v>
                </c:pt>
                <c:pt idx="199">
                  <c:v>21.1</c:v>
                </c:pt>
                <c:pt idx="200">
                  <c:v>24</c:v>
                </c:pt>
                <c:pt idx="201">
                  <c:v>29.3</c:v>
                </c:pt>
                <c:pt idx="202">
                  <c:v>27.9</c:v>
                </c:pt>
                <c:pt idx="203">
                  <c:v>26.8</c:v>
                </c:pt>
                <c:pt idx="204">
                  <c:v>21.1</c:v>
                </c:pt>
                <c:pt idx="205">
                  <c:v>17.5</c:v>
                </c:pt>
                <c:pt idx="206">
                  <c:v>21.1</c:v>
                </c:pt>
                <c:pt idx="207">
                  <c:v>24</c:v>
                </c:pt>
                <c:pt idx="208">
                  <c:v>21.1</c:v>
                </c:pt>
                <c:pt idx="209">
                  <c:v>21.1</c:v>
                </c:pt>
                <c:pt idx="210">
                  <c:v>24</c:v>
                </c:pt>
                <c:pt idx="211">
                  <c:v>21.1</c:v>
                </c:pt>
                <c:pt idx="212">
                  <c:v>17.5</c:v>
                </c:pt>
                <c:pt idx="213">
                  <c:v>16.1</c:v>
                </c:pt>
                <c:pt idx="214">
                  <c:v>20.4</c:v>
                </c:pt>
                <c:pt idx="215">
                  <c:v>21.1</c:v>
                </c:pt>
                <c:pt idx="216">
                  <c:v>12.9</c:v>
                </c:pt>
                <c:pt idx="217">
                  <c:v>1</c:v>
                </c:pt>
                <c:pt idx="218">
                  <c:v>13.9</c:v>
                </c:pt>
                <c:pt idx="219">
                  <c:v>16.1</c:v>
                </c:pt>
                <c:pt idx="220">
                  <c:v>17.3</c:v>
                </c:pt>
                <c:pt idx="221">
                  <c:v>19.7</c:v>
                </c:pt>
                <c:pt idx="222">
                  <c:v>21.8</c:v>
                </c:pt>
                <c:pt idx="223">
                  <c:v>19.7</c:v>
                </c:pt>
                <c:pt idx="224">
                  <c:v>12.9</c:v>
                </c:pt>
                <c:pt idx="225">
                  <c:v>22.5</c:v>
                </c:pt>
                <c:pt idx="226">
                  <c:v>31.5</c:v>
                </c:pt>
                <c:pt idx="227">
                  <c:v>26.1</c:v>
                </c:pt>
                <c:pt idx="228">
                  <c:v>22.5</c:v>
                </c:pt>
                <c:pt idx="229">
                  <c:v>17.5</c:v>
                </c:pt>
                <c:pt idx="230">
                  <c:v>24</c:v>
                </c:pt>
                <c:pt idx="231">
                  <c:v>37.2</c:v>
                </c:pt>
                <c:pt idx="232">
                  <c:v>29.3</c:v>
                </c:pt>
                <c:pt idx="233">
                  <c:v>16.8</c:v>
                </c:pt>
                <c:pt idx="234">
                  <c:v>26.8</c:v>
                </c:pt>
                <c:pt idx="235">
                  <c:v>21.1</c:v>
                </c:pt>
                <c:pt idx="236">
                  <c:v>19.7</c:v>
                </c:pt>
                <c:pt idx="237">
                  <c:v>27.9</c:v>
                </c:pt>
                <c:pt idx="238">
                  <c:v>24.7</c:v>
                </c:pt>
                <c:pt idx="239">
                  <c:v>31.5</c:v>
                </c:pt>
                <c:pt idx="240">
                  <c:v>29.3</c:v>
                </c:pt>
                <c:pt idx="241">
                  <c:v>19.7</c:v>
                </c:pt>
                <c:pt idx="242">
                  <c:v>23.2</c:v>
                </c:pt>
                <c:pt idx="243">
                  <c:v>26.1</c:v>
                </c:pt>
                <c:pt idx="244">
                  <c:v>27.9</c:v>
                </c:pt>
                <c:pt idx="245">
                  <c:v>37.9</c:v>
                </c:pt>
                <c:pt idx="246">
                  <c:v>33.5</c:v>
                </c:pt>
                <c:pt idx="247">
                  <c:v>23.7</c:v>
                </c:pt>
                <c:pt idx="248">
                  <c:v>21.5</c:v>
                </c:pt>
                <c:pt idx="249">
                  <c:v>17.1</c:v>
                </c:pt>
                <c:pt idx="250">
                  <c:v>22.2</c:v>
                </c:pt>
                <c:pt idx="251">
                  <c:v>15.7</c:v>
                </c:pt>
                <c:pt idx="252">
                  <c:v>20.8</c:v>
                </c:pt>
                <c:pt idx="253">
                  <c:v>17.1</c:v>
                </c:pt>
                <c:pt idx="254">
                  <c:v>16.4</c:v>
                </c:pt>
                <c:pt idx="255">
                  <c:v>12.4</c:v>
                </c:pt>
                <c:pt idx="256">
                  <c:v>12.4</c:v>
                </c:pt>
                <c:pt idx="257">
                  <c:v>15.7</c:v>
                </c:pt>
                <c:pt idx="258">
                  <c:v>16.4</c:v>
                </c:pt>
                <c:pt idx="259">
                  <c:v>17.1</c:v>
                </c:pt>
                <c:pt idx="260">
                  <c:v>18.6</c:v>
                </c:pt>
                <c:pt idx="261">
                  <c:v>14.2</c:v>
                </c:pt>
                <c:pt idx="262">
                  <c:v>13.1</c:v>
                </c:pt>
                <c:pt idx="263">
                  <c:v>17.1</c:v>
                </c:pt>
                <c:pt idx="264">
                  <c:v>27.7</c:v>
                </c:pt>
                <c:pt idx="265">
                  <c:v>19.3</c:v>
                </c:pt>
                <c:pt idx="266">
                  <c:v>17.8</c:v>
                </c:pt>
                <c:pt idx="267">
                  <c:v>16.4</c:v>
                </c:pt>
                <c:pt idx="268">
                  <c:v>13.5</c:v>
                </c:pt>
                <c:pt idx="269">
                  <c:v>14.2</c:v>
                </c:pt>
                <c:pt idx="270">
                  <c:v>20</c:v>
                </c:pt>
                <c:pt idx="271">
                  <c:v>26.6</c:v>
                </c:pt>
                <c:pt idx="272">
                  <c:v>17.8</c:v>
                </c:pt>
                <c:pt idx="273">
                  <c:v>17.8</c:v>
                </c:pt>
                <c:pt idx="274">
                  <c:v>25.1</c:v>
                </c:pt>
                <c:pt idx="275">
                  <c:v>43.9</c:v>
                </c:pt>
                <c:pt idx="276">
                  <c:v>21.8</c:v>
                </c:pt>
                <c:pt idx="277">
                  <c:v>12.5</c:v>
                </c:pt>
                <c:pt idx="278">
                  <c:v>24</c:v>
                </c:pt>
                <c:pt idx="279">
                  <c:v>11.1</c:v>
                </c:pt>
                <c:pt idx="280">
                  <c:v>14.4</c:v>
                </c:pt>
                <c:pt idx="281">
                  <c:v>26.9</c:v>
                </c:pt>
                <c:pt idx="282">
                  <c:v>17.3</c:v>
                </c:pt>
                <c:pt idx="283">
                  <c:v>36.9</c:v>
                </c:pt>
                <c:pt idx="284">
                  <c:v>17.3</c:v>
                </c:pt>
                <c:pt idx="285">
                  <c:v>11.8</c:v>
                </c:pt>
                <c:pt idx="286">
                  <c:v>9.6</c:v>
                </c:pt>
                <c:pt idx="287">
                  <c:v>14.4</c:v>
                </c:pt>
                <c:pt idx="288">
                  <c:v>13.6</c:v>
                </c:pt>
                <c:pt idx="289">
                  <c:v>10.3</c:v>
                </c:pt>
                <c:pt idx="290">
                  <c:v>14.4</c:v>
                </c:pt>
                <c:pt idx="291">
                  <c:v>20.3</c:v>
                </c:pt>
                <c:pt idx="292">
                  <c:v>31</c:v>
                </c:pt>
                <c:pt idx="293">
                  <c:v>21.8</c:v>
                </c:pt>
                <c:pt idx="294">
                  <c:v>23.2</c:v>
                </c:pt>
                <c:pt idx="295">
                  <c:v>19.5</c:v>
                </c:pt>
                <c:pt idx="296">
                  <c:v>34.6</c:v>
                </c:pt>
                <c:pt idx="297">
                  <c:v>32.4</c:v>
                </c:pt>
                <c:pt idx="298">
                  <c:v>18.1</c:v>
                </c:pt>
                <c:pt idx="299">
                  <c:v>21</c:v>
                </c:pt>
                <c:pt idx="300">
                  <c:v>13.6</c:v>
                </c:pt>
                <c:pt idx="301">
                  <c:v>12.5</c:v>
                </c:pt>
                <c:pt idx="302">
                  <c:v>21.8</c:v>
                </c:pt>
                <c:pt idx="303">
                  <c:v>18.8</c:v>
                </c:pt>
                <c:pt idx="304">
                  <c:v>42.4</c:v>
                </c:pt>
                <c:pt idx="305">
                  <c:v>21</c:v>
                </c:pt>
                <c:pt idx="306">
                  <c:v>20.3</c:v>
                </c:pt>
                <c:pt idx="307">
                  <c:v>21.8</c:v>
                </c:pt>
                <c:pt idx="308">
                  <c:v>18.1</c:v>
                </c:pt>
                <c:pt idx="309">
                  <c:v>19.5</c:v>
                </c:pt>
                <c:pt idx="310">
                  <c:v>21.8</c:v>
                </c:pt>
                <c:pt idx="311">
                  <c:v>12.5</c:v>
                </c:pt>
                <c:pt idx="312">
                  <c:v>12.5</c:v>
                </c:pt>
                <c:pt idx="313">
                  <c:v>10.4</c:v>
                </c:pt>
                <c:pt idx="314">
                  <c:v>21.8</c:v>
                </c:pt>
                <c:pt idx="315">
                  <c:v>28.1</c:v>
                </c:pt>
                <c:pt idx="316">
                  <c:v>43.1</c:v>
                </c:pt>
                <c:pt idx="317">
                  <c:v>45.3</c:v>
                </c:pt>
                <c:pt idx="318">
                  <c:v>15.9</c:v>
                </c:pt>
                <c:pt idx="319">
                  <c:v>36.9</c:v>
                </c:pt>
                <c:pt idx="320">
                  <c:v>31.7</c:v>
                </c:pt>
                <c:pt idx="321">
                  <c:v>35.4</c:v>
                </c:pt>
                <c:pt idx="322">
                  <c:v>39.1</c:v>
                </c:pt>
                <c:pt idx="323">
                  <c:v>34.7</c:v>
                </c:pt>
                <c:pt idx="324">
                  <c:v>33.9</c:v>
                </c:pt>
                <c:pt idx="325">
                  <c:v>28.8</c:v>
                </c:pt>
                <c:pt idx="326">
                  <c:v>40.6</c:v>
                </c:pt>
                <c:pt idx="327">
                  <c:v>39.8</c:v>
                </c:pt>
                <c:pt idx="328">
                  <c:v>31.7</c:v>
                </c:pt>
                <c:pt idx="329">
                  <c:v>28</c:v>
                </c:pt>
                <c:pt idx="330">
                  <c:v>21.8</c:v>
                </c:pt>
                <c:pt idx="331">
                  <c:v>28.8</c:v>
                </c:pt>
                <c:pt idx="332">
                  <c:v>25.4</c:v>
                </c:pt>
                <c:pt idx="333">
                  <c:v>18.1</c:v>
                </c:pt>
                <c:pt idx="334">
                  <c:v>24.7</c:v>
                </c:pt>
                <c:pt idx="335">
                  <c:v>26.2</c:v>
                </c:pt>
                <c:pt idx="336">
                  <c:v>25.4</c:v>
                </c:pt>
                <c:pt idx="337">
                  <c:v>14.4</c:v>
                </c:pt>
                <c:pt idx="338">
                  <c:v>27.7</c:v>
                </c:pt>
                <c:pt idx="339">
                  <c:v>33.2</c:v>
                </c:pt>
                <c:pt idx="340">
                  <c:v>40.6</c:v>
                </c:pt>
                <c:pt idx="341">
                  <c:v>18.8</c:v>
                </c:pt>
                <c:pt idx="342">
                  <c:v>13.3</c:v>
                </c:pt>
                <c:pt idx="343">
                  <c:v>16.6</c:v>
                </c:pt>
                <c:pt idx="344">
                  <c:v>6.6</c:v>
                </c:pt>
                <c:pt idx="345">
                  <c:v>13.6</c:v>
                </c:pt>
                <c:pt idx="346">
                  <c:v>10.3</c:v>
                </c:pt>
                <c:pt idx="347">
                  <c:v>13.6</c:v>
                </c:pt>
                <c:pt idx="348">
                  <c:v>15.1</c:v>
                </c:pt>
                <c:pt idx="349">
                  <c:v>13.3</c:v>
                </c:pt>
                <c:pt idx="350">
                  <c:v>21.8</c:v>
                </c:pt>
                <c:pt idx="351">
                  <c:v>13.6</c:v>
                </c:pt>
                <c:pt idx="352">
                  <c:v>14.4</c:v>
                </c:pt>
                <c:pt idx="353">
                  <c:v>25.4</c:v>
                </c:pt>
                <c:pt idx="354">
                  <c:v>17.3</c:v>
                </c:pt>
                <c:pt idx="355">
                  <c:v>18.1</c:v>
                </c:pt>
                <c:pt idx="356">
                  <c:v>10.3</c:v>
                </c:pt>
                <c:pt idx="357">
                  <c:v>11.1</c:v>
                </c:pt>
                <c:pt idx="358">
                  <c:v>17.3</c:v>
                </c:pt>
                <c:pt idx="359">
                  <c:v>18.1</c:v>
                </c:pt>
                <c:pt idx="360">
                  <c:v>28.8</c:v>
                </c:pt>
                <c:pt idx="361">
                  <c:v>9.6</c:v>
                </c:pt>
                <c:pt idx="362">
                  <c:v>32.4</c:v>
                </c:pt>
                <c:pt idx="363">
                  <c:v>31.7</c:v>
                </c:pt>
                <c:pt idx="364">
                  <c:v>21</c:v>
                </c:pt>
              </c:numCache>
            </c:numRef>
          </c:val>
        </c:ser>
        <c:axId val="57864350"/>
        <c:axId val="51017103"/>
      </c:barChart>
      <c:catAx>
        <c:axId val="57864350"/>
        <c:scaling>
          <c:orientation val="minMax"/>
        </c:scaling>
        <c:axPos val="b"/>
        <c:delete val="0"/>
        <c:numFmt formatCode="General" sourceLinked="1"/>
        <c:majorTickMark val="out"/>
        <c:minorTickMark val="none"/>
        <c:tickLblPos val="nextTo"/>
        <c:crossAx val="51017103"/>
        <c:crosses val="autoZero"/>
        <c:auto val="1"/>
        <c:lblOffset val="100"/>
        <c:noMultiLvlLbl val="0"/>
      </c:catAx>
      <c:valAx>
        <c:axId val="51017103"/>
        <c:scaling>
          <c:orientation val="minMax"/>
        </c:scaling>
        <c:axPos val="l"/>
        <c:majorGridlines/>
        <c:delete val="0"/>
        <c:numFmt formatCode="General" sourceLinked="1"/>
        <c:majorTickMark val="out"/>
        <c:minorTickMark val="none"/>
        <c:tickLblPos val="nextTo"/>
        <c:crossAx val="578643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Data'!$P$9:$P$373</c:f>
              <c:numCache>
                <c:ptCount val="365"/>
                <c:pt idx="0">
                  <c:v>0.2</c:v>
                </c:pt>
                <c:pt idx="1">
                  <c:v>0</c:v>
                </c:pt>
                <c:pt idx="2">
                  <c:v>0</c:v>
                </c:pt>
                <c:pt idx="3">
                  <c:v>1.6</c:v>
                </c:pt>
                <c:pt idx="4">
                  <c:v>0</c:v>
                </c:pt>
                <c:pt idx="5">
                  <c:v>0</c:v>
                </c:pt>
                <c:pt idx="6">
                  <c:v>2.6</c:v>
                </c:pt>
                <c:pt idx="7">
                  <c:v>0</c:v>
                </c:pt>
                <c:pt idx="8">
                  <c:v>0</c:v>
                </c:pt>
                <c:pt idx="9">
                  <c:v>0</c:v>
                </c:pt>
                <c:pt idx="10">
                  <c:v>3.2</c:v>
                </c:pt>
                <c:pt idx="11">
                  <c:v>5.7</c:v>
                </c:pt>
                <c:pt idx="12">
                  <c:v>0.2</c:v>
                </c:pt>
                <c:pt idx="13">
                  <c:v>0</c:v>
                </c:pt>
                <c:pt idx="14">
                  <c:v>0.8</c:v>
                </c:pt>
                <c:pt idx="15">
                  <c:v>2.8</c:v>
                </c:pt>
                <c:pt idx="16">
                  <c:v>10.1</c:v>
                </c:pt>
                <c:pt idx="17">
                  <c:v>4.8</c:v>
                </c:pt>
                <c:pt idx="18">
                  <c:v>0.3</c:v>
                </c:pt>
                <c:pt idx="19">
                  <c:v>0</c:v>
                </c:pt>
                <c:pt idx="20">
                  <c:v>6.2</c:v>
                </c:pt>
                <c:pt idx="21">
                  <c:v>4</c:v>
                </c:pt>
                <c:pt idx="22">
                  <c:v>0.1</c:v>
                </c:pt>
                <c:pt idx="23">
                  <c:v>1.2</c:v>
                </c:pt>
                <c:pt idx="24">
                  <c:v>0</c:v>
                </c:pt>
                <c:pt idx="25">
                  <c:v>0</c:v>
                </c:pt>
                <c:pt idx="26">
                  <c:v>10.3</c:v>
                </c:pt>
                <c:pt idx="27">
                  <c:v>0</c:v>
                </c:pt>
                <c:pt idx="28">
                  <c:v>0</c:v>
                </c:pt>
                <c:pt idx="29">
                  <c:v>0</c:v>
                </c:pt>
                <c:pt idx="30">
                  <c:v>0</c:v>
                </c:pt>
                <c:pt idx="31">
                  <c:v>4.7</c:v>
                </c:pt>
                <c:pt idx="32">
                  <c:v>8.1</c:v>
                </c:pt>
                <c:pt idx="33">
                  <c:v>0</c:v>
                </c:pt>
                <c:pt idx="34">
                  <c:v>4.9</c:v>
                </c:pt>
                <c:pt idx="35">
                  <c:v>0.4</c:v>
                </c:pt>
                <c:pt idx="36">
                  <c:v>0</c:v>
                </c:pt>
                <c:pt idx="37">
                  <c:v>0</c:v>
                </c:pt>
                <c:pt idx="38">
                  <c:v>3.1</c:v>
                </c:pt>
                <c:pt idx="39">
                  <c:v>9.1</c:v>
                </c:pt>
                <c:pt idx="40">
                  <c:v>0</c:v>
                </c:pt>
                <c:pt idx="41">
                  <c:v>0.8</c:v>
                </c:pt>
                <c:pt idx="42">
                  <c:v>1.3</c:v>
                </c:pt>
                <c:pt idx="43">
                  <c:v>0</c:v>
                </c:pt>
                <c:pt idx="44">
                  <c:v>0</c:v>
                </c:pt>
                <c:pt idx="45">
                  <c:v>0</c:v>
                </c:pt>
                <c:pt idx="46">
                  <c:v>0</c:v>
                </c:pt>
                <c:pt idx="47">
                  <c:v>0.2</c:v>
                </c:pt>
                <c:pt idx="48">
                  <c:v>0</c:v>
                </c:pt>
                <c:pt idx="49">
                  <c:v>0</c:v>
                </c:pt>
                <c:pt idx="50">
                  <c:v>0.1</c:v>
                </c:pt>
                <c:pt idx="51">
                  <c:v>0</c:v>
                </c:pt>
                <c:pt idx="52">
                  <c:v>0</c:v>
                </c:pt>
                <c:pt idx="53">
                  <c:v>0</c:v>
                </c:pt>
                <c:pt idx="54">
                  <c:v>0</c:v>
                </c:pt>
                <c:pt idx="55">
                  <c:v>0</c:v>
                </c:pt>
                <c:pt idx="56">
                  <c:v>0</c:v>
                </c:pt>
                <c:pt idx="57">
                  <c:v>0</c:v>
                </c:pt>
                <c:pt idx="58">
                  <c:v>0</c:v>
                </c:pt>
                <c:pt idx="59">
                  <c:v>0</c:v>
                </c:pt>
                <c:pt idx="60">
                  <c:v>0.2</c:v>
                </c:pt>
                <c:pt idx="61">
                  <c:v>12</c:v>
                </c:pt>
                <c:pt idx="62">
                  <c:v>0</c:v>
                </c:pt>
                <c:pt idx="63">
                  <c:v>0</c:v>
                </c:pt>
                <c:pt idx="64">
                  <c:v>0</c:v>
                </c:pt>
                <c:pt idx="65">
                  <c:v>1.1</c:v>
                </c:pt>
                <c:pt idx="66">
                  <c:v>4.4</c:v>
                </c:pt>
                <c:pt idx="67">
                  <c:v>6.3</c:v>
                </c:pt>
                <c:pt idx="68">
                  <c:v>0</c:v>
                </c:pt>
                <c:pt idx="69">
                  <c:v>0</c:v>
                </c:pt>
                <c:pt idx="70">
                  <c:v>0</c:v>
                </c:pt>
                <c:pt idx="71">
                  <c:v>0</c:v>
                </c:pt>
                <c:pt idx="72">
                  <c:v>0</c:v>
                </c:pt>
                <c:pt idx="73">
                  <c:v>0</c:v>
                </c:pt>
                <c:pt idx="74">
                  <c:v>0</c:v>
                </c:pt>
                <c:pt idx="75">
                  <c:v>0</c:v>
                </c:pt>
                <c:pt idx="76">
                  <c:v>0</c:v>
                </c:pt>
                <c:pt idx="77">
                  <c:v>0</c:v>
                </c:pt>
                <c:pt idx="78">
                  <c:v>0</c:v>
                </c:pt>
                <c:pt idx="79">
                  <c:v>0</c:v>
                </c:pt>
                <c:pt idx="80">
                  <c:v>0</c:v>
                </c:pt>
                <c:pt idx="81">
                  <c:v>1</c:v>
                </c:pt>
                <c:pt idx="82">
                  <c:v>2.2</c:v>
                </c:pt>
                <c:pt idx="83">
                  <c:v>2.9</c:v>
                </c:pt>
                <c:pt idx="84">
                  <c:v>0.6</c:v>
                </c:pt>
                <c:pt idx="85">
                  <c:v>0.4</c:v>
                </c:pt>
                <c:pt idx="86">
                  <c:v>0.2</c:v>
                </c:pt>
                <c:pt idx="87">
                  <c:v>0</c:v>
                </c:pt>
                <c:pt idx="88">
                  <c:v>0</c:v>
                </c:pt>
                <c:pt idx="89">
                  <c:v>0</c:v>
                </c:pt>
                <c:pt idx="90">
                  <c:v>0</c:v>
                </c:pt>
                <c:pt idx="91">
                  <c:v>0</c:v>
                </c:pt>
                <c:pt idx="92">
                  <c:v>0</c:v>
                </c:pt>
                <c:pt idx="93">
                  <c:v>0</c:v>
                </c:pt>
                <c:pt idx="94">
                  <c:v>0</c:v>
                </c:pt>
                <c:pt idx="95">
                  <c:v>0.4</c:v>
                </c:pt>
                <c:pt idx="96">
                  <c:v>0.7</c:v>
                </c:pt>
                <c:pt idx="97">
                  <c:v>1.5</c:v>
                </c:pt>
                <c:pt idx="98">
                  <c:v>5.7</c:v>
                </c:pt>
                <c:pt idx="99">
                  <c:v>4.6</c:v>
                </c:pt>
                <c:pt idx="100">
                  <c:v>0</c:v>
                </c:pt>
                <c:pt idx="101">
                  <c:v>0</c:v>
                </c:pt>
                <c:pt idx="102">
                  <c:v>0</c:v>
                </c:pt>
                <c:pt idx="103">
                  <c:v>3.7</c:v>
                </c:pt>
                <c:pt idx="104">
                  <c:v>0.2</c:v>
                </c:pt>
                <c:pt idx="105">
                  <c:v>1.7</c:v>
                </c:pt>
                <c:pt idx="106">
                  <c:v>0</c:v>
                </c:pt>
                <c:pt idx="107">
                  <c:v>0</c:v>
                </c:pt>
                <c:pt idx="108">
                  <c:v>0</c:v>
                </c:pt>
                <c:pt idx="109">
                  <c:v>0</c:v>
                </c:pt>
                <c:pt idx="110">
                  <c:v>0</c:v>
                </c:pt>
                <c:pt idx="111">
                  <c:v>0</c:v>
                </c:pt>
                <c:pt idx="112">
                  <c:v>0</c:v>
                </c:pt>
                <c:pt idx="113">
                  <c:v>0</c:v>
                </c:pt>
                <c:pt idx="114">
                  <c:v>1</c:v>
                </c:pt>
                <c:pt idx="115">
                  <c:v>7.8</c:v>
                </c:pt>
                <c:pt idx="116">
                  <c:v>17.1</c:v>
                </c:pt>
                <c:pt idx="117">
                  <c:v>0.7</c:v>
                </c:pt>
                <c:pt idx="118">
                  <c:v>0</c:v>
                </c:pt>
                <c:pt idx="119">
                  <c:v>0.3</c:v>
                </c:pt>
                <c:pt idx="120">
                  <c:v>0.3</c:v>
                </c:pt>
                <c:pt idx="121">
                  <c:v>0.5</c:v>
                </c:pt>
                <c:pt idx="122">
                  <c:v>0.9</c:v>
                </c:pt>
                <c:pt idx="123">
                  <c:v>3.8</c:v>
                </c:pt>
                <c:pt idx="124">
                  <c:v>0</c:v>
                </c:pt>
                <c:pt idx="125">
                  <c:v>0.2</c:v>
                </c:pt>
                <c:pt idx="126">
                  <c:v>0.3</c:v>
                </c:pt>
                <c:pt idx="127">
                  <c:v>0.2</c:v>
                </c:pt>
                <c:pt idx="128">
                  <c:v>0</c:v>
                </c:pt>
                <c:pt idx="129">
                  <c:v>0</c:v>
                </c:pt>
                <c:pt idx="130">
                  <c:v>0</c:v>
                </c:pt>
                <c:pt idx="131">
                  <c:v>0.2</c:v>
                </c:pt>
                <c:pt idx="132">
                  <c:v>0.1</c:v>
                </c:pt>
                <c:pt idx="133">
                  <c:v>21.2</c:v>
                </c:pt>
                <c:pt idx="134">
                  <c:v>20.7</c:v>
                </c:pt>
                <c:pt idx="135">
                  <c:v>10.7</c:v>
                </c:pt>
                <c:pt idx="136">
                  <c:v>3.1</c:v>
                </c:pt>
                <c:pt idx="137">
                  <c:v>1</c:v>
                </c:pt>
                <c:pt idx="138">
                  <c:v>4.1</c:v>
                </c:pt>
                <c:pt idx="139">
                  <c:v>0.5</c:v>
                </c:pt>
                <c:pt idx="140">
                  <c:v>3</c:v>
                </c:pt>
                <c:pt idx="141">
                  <c:v>0</c:v>
                </c:pt>
                <c:pt idx="142">
                  <c:v>0</c:v>
                </c:pt>
                <c:pt idx="143">
                  <c:v>0</c:v>
                </c:pt>
                <c:pt idx="144">
                  <c:v>1.9</c:v>
                </c:pt>
                <c:pt idx="145">
                  <c:v>0.5</c:v>
                </c:pt>
                <c:pt idx="146">
                  <c:v>0.2</c:v>
                </c:pt>
                <c:pt idx="147">
                  <c:v>0</c:v>
                </c:pt>
                <c:pt idx="148">
                  <c:v>0</c:v>
                </c:pt>
                <c:pt idx="149">
                  <c:v>0</c:v>
                </c:pt>
                <c:pt idx="150">
                  <c:v>0</c:v>
                </c:pt>
                <c:pt idx="151">
                  <c:v>0</c:v>
                </c:pt>
                <c:pt idx="152">
                  <c:v>0</c:v>
                </c:pt>
                <c:pt idx="153">
                  <c:v>0</c:v>
                </c:pt>
                <c:pt idx="154">
                  <c:v>0</c:v>
                </c:pt>
                <c:pt idx="155">
                  <c:v>12.5</c:v>
                </c:pt>
                <c:pt idx="156">
                  <c:v>9.7</c:v>
                </c:pt>
                <c:pt idx="157">
                  <c:v>23.3</c:v>
                </c:pt>
                <c:pt idx="158">
                  <c:v>0</c:v>
                </c:pt>
                <c:pt idx="159">
                  <c:v>0.6</c:v>
                </c:pt>
                <c:pt idx="160">
                  <c:v>9.4</c:v>
                </c:pt>
                <c:pt idx="161">
                  <c:v>0</c:v>
                </c:pt>
                <c:pt idx="162">
                  <c:v>0</c:v>
                </c:pt>
                <c:pt idx="163">
                  <c:v>0</c:v>
                </c:pt>
                <c:pt idx="164">
                  <c:v>0.3</c:v>
                </c:pt>
                <c:pt idx="165">
                  <c:v>0</c:v>
                </c:pt>
                <c:pt idx="166">
                  <c:v>0</c:v>
                </c:pt>
                <c:pt idx="167">
                  <c:v>3.3</c:v>
                </c:pt>
                <c:pt idx="168">
                  <c:v>0</c:v>
                </c:pt>
                <c:pt idx="169">
                  <c:v>0.6</c:v>
                </c:pt>
                <c:pt idx="170">
                  <c:v>0</c:v>
                </c:pt>
                <c:pt idx="171">
                  <c:v>0</c:v>
                </c:pt>
                <c:pt idx="172">
                  <c:v>0</c:v>
                </c:pt>
                <c:pt idx="173">
                  <c:v>0</c:v>
                </c:pt>
                <c:pt idx="174">
                  <c:v>0</c:v>
                </c:pt>
                <c:pt idx="175">
                  <c:v>0</c:v>
                </c:pt>
                <c:pt idx="176">
                  <c:v>1.2</c:v>
                </c:pt>
                <c:pt idx="177">
                  <c:v>0</c:v>
                </c:pt>
                <c:pt idx="178">
                  <c:v>0</c:v>
                </c:pt>
                <c:pt idx="179">
                  <c:v>0.5</c:v>
                </c:pt>
                <c:pt idx="180">
                  <c:v>0.2</c:v>
                </c:pt>
                <c:pt idx="181">
                  <c:v>0</c:v>
                </c:pt>
                <c:pt idx="182">
                  <c:v>19.9</c:v>
                </c:pt>
                <c:pt idx="183">
                  <c:v>9.2</c:v>
                </c:pt>
                <c:pt idx="184">
                  <c:v>0.8</c:v>
                </c:pt>
                <c:pt idx="185">
                  <c:v>0.3</c:v>
                </c:pt>
                <c:pt idx="186">
                  <c:v>9.3</c:v>
                </c:pt>
                <c:pt idx="187">
                  <c:v>16.5</c:v>
                </c:pt>
                <c:pt idx="188">
                  <c:v>0</c:v>
                </c:pt>
                <c:pt idx="189">
                  <c:v>0</c:v>
                </c:pt>
                <c:pt idx="190">
                  <c:v>0.2</c:v>
                </c:pt>
                <c:pt idx="191">
                  <c:v>8.7</c:v>
                </c:pt>
                <c:pt idx="192">
                  <c:v>0</c:v>
                </c:pt>
                <c:pt idx="193">
                  <c:v>2.8</c:v>
                </c:pt>
                <c:pt idx="194">
                  <c:v>4.1</c:v>
                </c:pt>
                <c:pt idx="195">
                  <c:v>1.9</c:v>
                </c:pt>
                <c:pt idx="196">
                  <c:v>7.3</c:v>
                </c:pt>
                <c:pt idx="197">
                  <c:v>2.6</c:v>
                </c:pt>
                <c:pt idx="198">
                  <c:v>0.5</c:v>
                </c:pt>
                <c:pt idx="199">
                  <c:v>6</c:v>
                </c:pt>
                <c:pt idx="200">
                  <c:v>3.8</c:v>
                </c:pt>
                <c:pt idx="201">
                  <c:v>4.7</c:v>
                </c:pt>
                <c:pt idx="202">
                  <c:v>0.5</c:v>
                </c:pt>
                <c:pt idx="203">
                  <c:v>3.1</c:v>
                </c:pt>
                <c:pt idx="204">
                  <c:v>3.2</c:v>
                </c:pt>
                <c:pt idx="205">
                  <c:v>0.7</c:v>
                </c:pt>
                <c:pt idx="206">
                  <c:v>8.9</c:v>
                </c:pt>
                <c:pt idx="207">
                  <c:v>5.5</c:v>
                </c:pt>
                <c:pt idx="208">
                  <c:v>4.8</c:v>
                </c:pt>
                <c:pt idx="209">
                  <c:v>21.8</c:v>
                </c:pt>
                <c:pt idx="210">
                  <c:v>3.6</c:v>
                </c:pt>
                <c:pt idx="211">
                  <c:v>7.5</c:v>
                </c:pt>
                <c:pt idx="212">
                  <c:v>10</c:v>
                </c:pt>
                <c:pt idx="213">
                  <c:v>0</c:v>
                </c:pt>
                <c:pt idx="214">
                  <c:v>3.5</c:v>
                </c:pt>
                <c:pt idx="215">
                  <c:v>5.1</c:v>
                </c:pt>
                <c:pt idx="216">
                  <c:v>0.2</c:v>
                </c:pt>
                <c:pt idx="217">
                  <c:v>10.6</c:v>
                </c:pt>
                <c:pt idx="218">
                  <c:v>0</c:v>
                </c:pt>
                <c:pt idx="219">
                  <c:v>0</c:v>
                </c:pt>
                <c:pt idx="220">
                  <c:v>1</c:v>
                </c:pt>
                <c:pt idx="221">
                  <c:v>0.4</c:v>
                </c:pt>
                <c:pt idx="222">
                  <c:v>3.9</c:v>
                </c:pt>
                <c:pt idx="223">
                  <c:v>0</c:v>
                </c:pt>
                <c:pt idx="224">
                  <c:v>0</c:v>
                </c:pt>
                <c:pt idx="225">
                  <c:v>0.3</c:v>
                </c:pt>
                <c:pt idx="226">
                  <c:v>0</c:v>
                </c:pt>
                <c:pt idx="227">
                  <c:v>0</c:v>
                </c:pt>
                <c:pt idx="228">
                  <c:v>0</c:v>
                </c:pt>
                <c:pt idx="229">
                  <c:v>0</c:v>
                </c:pt>
                <c:pt idx="230">
                  <c:v>0</c:v>
                </c:pt>
                <c:pt idx="231">
                  <c:v>0</c:v>
                </c:pt>
                <c:pt idx="232">
                  <c:v>2.4</c:v>
                </c:pt>
                <c:pt idx="233">
                  <c:v>0</c:v>
                </c:pt>
                <c:pt idx="234">
                  <c:v>0.4</c:v>
                </c:pt>
                <c:pt idx="235">
                  <c:v>0.3</c:v>
                </c:pt>
                <c:pt idx="236">
                  <c:v>2.4</c:v>
                </c:pt>
                <c:pt idx="237">
                  <c:v>1.3</c:v>
                </c:pt>
                <c:pt idx="238">
                  <c:v>0.5</c:v>
                </c:pt>
                <c:pt idx="239">
                  <c:v>4.4</c:v>
                </c:pt>
                <c:pt idx="240">
                  <c:v>0</c:v>
                </c:pt>
                <c:pt idx="241">
                  <c:v>2.6</c:v>
                </c:pt>
                <c:pt idx="242">
                  <c:v>0</c:v>
                </c:pt>
                <c:pt idx="243">
                  <c:v>2.7</c:v>
                </c:pt>
                <c:pt idx="244">
                  <c:v>8.9</c:v>
                </c:pt>
                <c:pt idx="245">
                  <c:v>1.2</c:v>
                </c:pt>
                <c:pt idx="246">
                  <c:v>0</c:v>
                </c:pt>
                <c:pt idx="247">
                  <c:v>0</c:v>
                </c:pt>
                <c:pt idx="248">
                  <c:v>0.8</c:v>
                </c:pt>
                <c:pt idx="249">
                  <c:v>0</c:v>
                </c:pt>
                <c:pt idx="250">
                  <c:v>0.3</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0.1</c:v>
                </c:pt>
                <c:pt idx="272">
                  <c:v>0</c:v>
                </c:pt>
                <c:pt idx="273">
                  <c:v>0</c:v>
                </c:pt>
                <c:pt idx="274">
                  <c:v>0</c:v>
                </c:pt>
                <c:pt idx="275">
                  <c:v>0.2</c:v>
                </c:pt>
                <c:pt idx="276">
                  <c:v>0</c:v>
                </c:pt>
                <c:pt idx="277">
                  <c:v>2.5</c:v>
                </c:pt>
                <c:pt idx="278">
                  <c:v>18.4</c:v>
                </c:pt>
                <c:pt idx="279">
                  <c:v>0</c:v>
                </c:pt>
                <c:pt idx="280">
                  <c:v>0</c:v>
                </c:pt>
                <c:pt idx="281">
                  <c:v>1.3</c:v>
                </c:pt>
                <c:pt idx="282">
                  <c:v>0</c:v>
                </c:pt>
                <c:pt idx="283">
                  <c:v>0.7</c:v>
                </c:pt>
                <c:pt idx="284">
                  <c:v>0</c:v>
                </c:pt>
                <c:pt idx="285">
                  <c:v>0.2</c:v>
                </c:pt>
                <c:pt idx="286">
                  <c:v>3</c:v>
                </c:pt>
                <c:pt idx="287">
                  <c:v>1.4</c:v>
                </c:pt>
                <c:pt idx="288">
                  <c:v>0</c:v>
                </c:pt>
                <c:pt idx="289">
                  <c:v>0</c:v>
                </c:pt>
                <c:pt idx="290">
                  <c:v>0</c:v>
                </c:pt>
                <c:pt idx="291">
                  <c:v>0</c:v>
                </c:pt>
                <c:pt idx="292">
                  <c:v>6.3</c:v>
                </c:pt>
                <c:pt idx="293">
                  <c:v>0</c:v>
                </c:pt>
                <c:pt idx="294">
                  <c:v>0.5</c:v>
                </c:pt>
                <c:pt idx="295">
                  <c:v>0.8</c:v>
                </c:pt>
                <c:pt idx="296">
                  <c:v>1.1</c:v>
                </c:pt>
                <c:pt idx="297">
                  <c:v>0</c:v>
                </c:pt>
                <c:pt idx="298">
                  <c:v>1.5</c:v>
                </c:pt>
                <c:pt idx="299">
                  <c:v>0</c:v>
                </c:pt>
                <c:pt idx="300">
                  <c:v>0</c:v>
                </c:pt>
                <c:pt idx="301">
                  <c:v>0</c:v>
                </c:pt>
                <c:pt idx="302">
                  <c:v>3.3</c:v>
                </c:pt>
                <c:pt idx="303">
                  <c:v>13.8</c:v>
                </c:pt>
                <c:pt idx="304">
                  <c:v>5.4</c:v>
                </c:pt>
                <c:pt idx="305">
                  <c:v>5.4</c:v>
                </c:pt>
                <c:pt idx="306">
                  <c:v>1.1</c:v>
                </c:pt>
                <c:pt idx="307">
                  <c:v>7.4</c:v>
                </c:pt>
                <c:pt idx="308">
                  <c:v>0.6</c:v>
                </c:pt>
                <c:pt idx="309">
                  <c:v>2.5</c:v>
                </c:pt>
                <c:pt idx="310">
                  <c:v>0.2</c:v>
                </c:pt>
                <c:pt idx="311">
                  <c:v>0</c:v>
                </c:pt>
                <c:pt idx="312">
                  <c:v>0.3</c:v>
                </c:pt>
                <c:pt idx="313">
                  <c:v>0.6</c:v>
                </c:pt>
                <c:pt idx="314">
                  <c:v>1</c:v>
                </c:pt>
                <c:pt idx="315">
                  <c:v>18.3</c:v>
                </c:pt>
                <c:pt idx="316">
                  <c:v>13.6</c:v>
                </c:pt>
                <c:pt idx="317">
                  <c:v>1</c:v>
                </c:pt>
                <c:pt idx="318">
                  <c:v>7.3</c:v>
                </c:pt>
                <c:pt idx="319">
                  <c:v>2.1</c:v>
                </c:pt>
                <c:pt idx="320">
                  <c:v>2.8</c:v>
                </c:pt>
                <c:pt idx="321">
                  <c:v>3.4</c:v>
                </c:pt>
                <c:pt idx="322">
                  <c:v>0.7</c:v>
                </c:pt>
                <c:pt idx="323">
                  <c:v>0.2</c:v>
                </c:pt>
                <c:pt idx="324">
                  <c:v>3.9</c:v>
                </c:pt>
                <c:pt idx="325">
                  <c:v>0.6</c:v>
                </c:pt>
                <c:pt idx="326">
                  <c:v>6</c:v>
                </c:pt>
                <c:pt idx="327">
                  <c:v>6.5</c:v>
                </c:pt>
                <c:pt idx="328">
                  <c:v>1</c:v>
                </c:pt>
                <c:pt idx="329">
                  <c:v>0</c:v>
                </c:pt>
                <c:pt idx="330">
                  <c:v>0.8</c:v>
                </c:pt>
                <c:pt idx="331">
                  <c:v>5.5</c:v>
                </c:pt>
                <c:pt idx="332">
                  <c:v>2.7</c:v>
                </c:pt>
                <c:pt idx="333">
                  <c:v>0</c:v>
                </c:pt>
                <c:pt idx="334">
                  <c:v>2.8</c:v>
                </c:pt>
                <c:pt idx="335">
                  <c:v>0.7</c:v>
                </c:pt>
                <c:pt idx="336">
                  <c:v>0.9</c:v>
                </c:pt>
                <c:pt idx="337">
                  <c:v>5.5</c:v>
                </c:pt>
                <c:pt idx="338">
                  <c:v>19.3</c:v>
                </c:pt>
                <c:pt idx="339">
                  <c:v>0.5</c:v>
                </c:pt>
                <c:pt idx="340">
                  <c:v>3.6</c:v>
                </c:pt>
                <c:pt idx="341">
                  <c:v>0.8</c:v>
                </c:pt>
                <c:pt idx="342">
                  <c:v>3.1</c:v>
                </c:pt>
                <c:pt idx="343">
                  <c:v>0.2</c:v>
                </c:pt>
                <c:pt idx="344">
                  <c:v>0.2</c:v>
                </c:pt>
                <c:pt idx="345">
                  <c:v>0</c:v>
                </c:pt>
                <c:pt idx="346">
                  <c:v>0.6</c:v>
                </c:pt>
                <c:pt idx="347">
                  <c:v>4.5</c:v>
                </c:pt>
                <c:pt idx="348">
                  <c:v>0.1</c:v>
                </c:pt>
                <c:pt idx="349">
                  <c:v>6.4</c:v>
                </c:pt>
                <c:pt idx="350">
                  <c:v>0.6</c:v>
                </c:pt>
                <c:pt idx="351">
                  <c:v>0</c:v>
                </c:pt>
                <c:pt idx="352">
                  <c:v>0.8</c:v>
                </c:pt>
                <c:pt idx="353">
                  <c:v>0</c:v>
                </c:pt>
                <c:pt idx="354">
                  <c:v>0</c:v>
                </c:pt>
                <c:pt idx="355">
                  <c:v>0</c:v>
                </c:pt>
                <c:pt idx="356">
                  <c:v>2.5</c:v>
                </c:pt>
                <c:pt idx="357">
                  <c:v>0.6</c:v>
                </c:pt>
                <c:pt idx="358">
                  <c:v>0.9</c:v>
                </c:pt>
                <c:pt idx="359">
                  <c:v>0.5</c:v>
                </c:pt>
                <c:pt idx="360">
                  <c:v>1.9</c:v>
                </c:pt>
                <c:pt idx="361">
                  <c:v>0.1</c:v>
                </c:pt>
                <c:pt idx="362">
                  <c:v>16.7</c:v>
                </c:pt>
                <c:pt idx="363">
                  <c:v>3</c:v>
                </c:pt>
                <c:pt idx="364">
                  <c:v>0</c:v>
                </c:pt>
              </c:numCache>
            </c:numRef>
          </c:val>
        </c:ser>
        <c:axId val="56500744"/>
        <c:axId val="38744649"/>
      </c:barChart>
      <c:catAx>
        <c:axId val="56500744"/>
        <c:scaling>
          <c:orientation val="minMax"/>
        </c:scaling>
        <c:axPos val="b"/>
        <c:delete val="0"/>
        <c:numFmt formatCode="General" sourceLinked="1"/>
        <c:majorTickMark val="out"/>
        <c:minorTickMark val="none"/>
        <c:tickLblPos val="nextTo"/>
        <c:crossAx val="38744649"/>
        <c:crosses val="autoZero"/>
        <c:auto val="1"/>
        <c:lblOffset val="100"/>
        <c:noMultiLvlLbl val="0"/>
      </c:catAx>
      <c:valAx>
        <c:axId val="38744649"/>
        <c:scaling>
          <c:orientation val="minMax"/>
        </c:scaling>
        <c:axPos val="l"/>
        <c:majorGridlines/>
        <c:delete val="0"/>
        <c:numFmt formatCode="General" sourceLinked="1"/>
        <c:majorTickMark val="out"/>
        <c:minorTickMark val="none"/>
        <c:tickLblPos val="nextTo"/>
        <c:crossAx val="565007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Data'!$Q$9:$Q$373</c:f>
              <c:numCache>
                <c:ptCount val="365"/>
                <c:pt idx="0">
                  <c:v>0</c:v>
                </c:pt>
                <c:pt idx="1">
                  <c:v>0</c:v>
                </c:pt>
                <c:pt idx="2">
                  <c:v>0</c:v>
                </c:pt>
                <c:pt idx="3">
                  <c:v>0.5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2</c:v>
                </c:pt>
                <c:pt idx="32">
                  <c:v>13</c:v>
                </c:pt>
                <c:pt idx="33">
                  <c:v>9</c:v>
                </c:pt>
                <c:pt idx="34">
                  <c:v>7</c:v>
                </c:pt>
                <c:pt idx="35">
                  <c:v>11</c:v>
                </c:pt>
                <c:pt idx="36">
                  <c:v>7</c:v>
                </c:pt>
                <c:pt idx="37">
                  <c:v>5</c:v>
                </c:pt>
                <c:pt idx="38">
                  <c:v>4</c:v>
                </c:pt>
                <c:pt idx="39">
                  <c:v>5</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0.2</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axId val="13157522"/>
        <c:axId val="51308835"/>
      </c:barChart>
      <c:catAx>
        <c:axId val="13157522"/>
        <c:scaling>
          <c:orientation val="minMax"/>
        </c:scaling>
        <c:axPos val="b"/>
        <c:delete val="0"/>
        <c:numFmt formatCode="General" sourceLinked="1"/>
        <c:majorTickMark val="out"/>
        <c:minorTickMark val="none"/>
        <c:tickLblPos val="nextTo"/>
        <c:crossAx val="51308835"/>
        <c:crosses val="autoZero"/>
        <c:auto val="1"/>
        <c:lblOffset val="100"/>
        <c:noMultiLvlLbl val="0"/>
      </c:catAx>
      <c:valAx>
        <c:axId val="51308835"/>
        <c:scaling>
          <c:orientation val="minMax"/>
        </c:scaling>
        <c:axPos val="l"/>
        <c:majorGridlines/>
        <c:delete val="0"/>
        <c:numFmt formatCode="General" sourceLinked="1"/>
        <c:majorTickMark val="out"/>
        <c:minorTickMark val="none"/>
        <c:tickLblPos val="nextTo"/>
        <c:crossAx val="131575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Data'!$F$9:$F$373</c:f>
              <c:numCache>
                <c:ptCount val="365"/>
                <c:pt idx="0">
                  <c:v>-1.1</c:v>
                </c:pt>
                <c:pt idx="1">
                  <c:v>0.55</c:v>
                </c:pt>
                <c:pt idx="2">
                  <c:v>-1.6</c:v>
                </c:pt>
                <c:pt idx="3">
                  <c:v>-1.65</c:v>
                </c:pt>
                <c:pt idx="4">
                  <c:v>-0.30000000000000004</c:v>
                </c:pt>
                <c:pt idx="5">
                  <c:v>-2.4</c:v>
                </c:pt>
                <c:pt idx="6">
                  <c:v>-2.8</c:v>
                </c:pt>
                <c:pt idx="7">
                  <c:v>1.8499999999999999</c:v>
                </c:pt>
                <c:pt idx="8">
                  <c:v>1.6</c:v>
                </c:pt>
                <c:pt idx="9">
                  <c:v>0.4500000000000002</c:v>
                </c:pt>
                <c:pt idx="10">
                  <c:v>3.6500000000000004</c:v>
                </c:pt>
                <c:pt idx="11">
                  <c:v>7.35</c:v>
                </c:pt>
                <c:pt idx="12">
                  <c:v>5.8</c:v>
                </c:pt>
                <c:pt idx="13">
                  <c:v>1.6999999999999997</c:v>
                </c:pt>
                <c:pt idx="14">
                  <c:v>2.25</c:v>
                </c:pt>
                <c:pt idx="15">
                  <c:v>6.6499999999999995</c:v>
                </c:pt>
                <c:pt idx="16">
                  <c:v>6.65</c:v>
                </c:pt>
                <c:pt idx="17">
                  <c:v>3.55</c:v>
                </c:pt>
                <c:pt idx="18">
                  <c:v>4</c:v>
                </c:pt>
                <c:pt idx="19">
                  <c:v>2.75</c:v>
                </c:pt>
                <c:pt idx="20">
                  <c:v>4.1499999999999995</c:v>
                </c:pt>
                <c:pt idx="21">
                  <c:v>4.300000000000001</c:v>
                </c:pt>
                <c:pt idx="22">
                  <c:v>3.9000000000000004</c:v>
                </c:pt>
                <c:pt idx="23">
                  <c:v>2.3000000000000003</c:v>
                </c:pt>
                <c:pt idx="24">
                  <c:v>3.15</c:v>
                </c:pt>
                <c:pt idx="25">
                  <c:v>5.15</c:v>
                </c:pt>
                <c:pt idx="26">
                  <c:v>2.4</c:v>
                </c:pt>
                <c:pt idx="27">
                  <c:v>4.05</c:v>
                </c:pt>
                <c:pt idx="28">
                  <c:v>5.5</c:v>
                </c:pt>
                <c:pt idx="29">
                  <c:v>2.9000000000000004</c:v>
                </c:pt>
                <c:pt idx="30">
                  <c:v>4.4</c:v>
                </c:pt>
                <c:pt idx="31">
                  <c:v>1.6500000000000001</c:v>
                </c:pt>
                <c:pt idx="32">
                  <c:v>-0.9</c:v>
                </c:pt>
                <c:pt idx="33">
                  <c:v>-0.8499999999999999</c:v>
                </c:pt>
                <c:pt idx="34">
                  <c:v>0.1499999999999999</c:v>
                </c:pt>
                <c:pt idx="35">
                  <c:v>-0.050000000000000044</c:v>
                </c:pt>
                <c:pt idx="36">
                  <c:v>0.8500000000000001</c:v>
                </c:pt>
                <c:pt idx="37">
                  <c:v>-1</c:v>
                </c:pt>
                <c:pt idx="38">
                  <c:v>-0.44999999999999973</c:v>
                </c:pt>
                <c:pt idx="39">
                  <c:v>0.050000000000000044</c:v>
                </c:pt>
                <c:pt idx="40">
                  <c:v>2.85</c:v>
                </c:pt>
                <c:pt idx="41">
                  <c:v>1.6500000000000001</c:v>
                </c:pt>
                <c:pt idx="42">
                  <c:v>1.1</c:v>
                </c:pt>
                <c:pt idx="43">
                  <c:v>2.05</c:v>
                </c:pt>
                <c:pt idx="44">
                  <c:v>0.9000000000000001</c:v>
                </c:pt>
                <c:pt idx="45">
                  <c:v>3.9499999999999997</c:v>
                </c:pt>
                <c:pt idx="46">
                  <c:v>7.65</c:v>
                </c:pt>
                <c:pt idx="47">
                  <c:v>8.1</c:v>
                </c:pt>
                <c:pt idx="48">
                  <c:v>8.3</c:v>
                </c:pt>
                <c:pt idx="49">
                  <c:v>6.65</c:v>
                </c:pt>
                <c:pt idx="50">
                  <c:v>5.6</c:v>
                </c:pt>
                <c:pt idx="51">
                  <c:v>6.85</c:v>
                </c:pt>
                <c:pt idx="52">
                  <c:v>7.85</c:v>
                </c:pt>
                <c:pt idx="53">
                  <c:v>8.4</c:v>
                </c:pt>
                <c:pt idx="54">
                  <c:v>9.25</c:v>
                </c:pt>
                <c:pt idx="55">
                  <c:v>9.55</c:v>
                </c:pt>
                <c:pt idx="56">
                  <c:v>6.949999999999999</c:v>
                </c:pt>
                <c:pt idx="57">
                  <c:v>8.55</c:v>
                </c:pt>
                <c:pt idx="58">
                  <c:v>7.949999999999999</c:v>
                </c:pt>
                <c:pt idx="59">
                  <c:v>7.75</c:v>
                </c:pt>
                <c:pt idx="60">
                  <c:v>4.949999999999999</c:v>
                </c:pt>
                <c:pt idx="61">
                  <c:v>6</c:v>
                </c:pt>
                <c:pt idx="62">
                  <c:v>2.85</c:v>
                </c:pt>
                <c:pt idx="63">
                  <c:v>3.3</c:v>
                </c:pt>
                <c:pt idx="64">
                  <c:v>2.7</c:v>
                </c:pt>
                <c:pt idx="65">
                  <c:v>5.4</c:v>
                </c:pt>
                <c:pt idx="66">
                  <c:v>5.95</c:v>
                </c:pt>
                <c:pt idx="67">
                  <c:v>5.85</c:v>
                </c:pt>
                <c:pt idx="68">
                  <c:v>7.65</c:v>
                </c:pt>
                <c:pt idx="69">
                  <c:v>6.05</c:v>
                </c:pt>
                <c:pt idx="70">
                  <c:v>8.950000000000001</c:v>
                </c:pt>
                <c:pt idx="71">
                  <c:v>7.35</c:v>
                </c:pt>
                <c:pt idx="72">
                  <c:v>10.100000000000001</c:v>
                </c:pt>
                <c:pt idx="73">
                  <c:v>8.8</c:v>
                </c:pt>
                <c:pt idx="74">
                  <c:v>8.5</c:v>
                </c:pt>
                <c:pt idx="75">
                  <c:v>5.1</c:v>
                </c:pt>
                <c:pt idx="76">
                  <c:v>6.25</c:v>
                </c:pt>
                <c:pt idx="77">
                  <c:v>4.949999999999999</c:v>
                </c:pt>
                <c:pt idx="78">
                  <c:v>8.7</c:v>
                </c:pt>
                <c:pt idx="79">
                  <c:v>5.2</c:v>
                </c:pt>
                <c:pt idx="80">
                  <c:v>8.4</c:v>
                </c:pt>
                <c:pt idx="81">
                  <c:v>9.5</c:v>
                </c:pt>
                <c:pt idx="82">
                  <c:v>6.3</c:v>
                </c:pt>
                <c:pt idx="83">
                  <c:v>7.85</c:v>
                </c:pt>
                <c:pt idx="84">
                  <c:v>9.5</c:v>
                </c:pt>
                <c:pt idx="85">
                  <c:v>6.9</c:v>
                </c:pt>
                <c:pt idx="86">
                  <c:v>6.2</c:v>
                </c:pt>
                <c:pt idx="87">
                  <c:v>3.7</c:v>
                </c:pt>
                <c:pt idx="88">
                  <c:v>5.7</c:v>
                </c:pt>
                <c:pt idx="89">
                  <c:v>9.4</c:v>
                </c:pt>
                <c:pt idx="90">
                  <c:v>13.1</c:v>
                </c:pt>
                <c:pt idx="91">
                  <c:v>8.399999999999999</c:v>
                </c:pt>
                <c:pt idx="92">
                  <c:v>10.05</c:v>
                </c:pt>
                <c:pt idx="93">
                  <c:v>9.9</c:v>
                </c:pt>
                <c:pt idx="94">
                  <c:v>6.6</c:v>
                </c:pt>
                <c:pt idx="95">
                  <c:v>9.399999999999999</c:v>
                </c:pt>
                <c:pt idx="96">
                  <c:v>10.25</c:v>
                </c:pt>
                <c:pt idx="97">
                  <c:v>11.5</c:v>
                </c:pt>
                <c:pt idx="98">
                  <c:v>9.55</c:v>
                </c:pt>
                <c:pt idx="99">
                  <c:v>11.3</c:v>
                </c:pt>
                <c:pt idx="100">
                  <c:v>10.45</c:v>
                </c:pt>
                <c:pt idx="101">
                  <c:v>9.5</c:v>
                </c:pt>
                <c:pt idx="102">
                  <c:v>11.05</c:v>
                </c:pt>
                <c:pt idx="103">
                  <c:v>10.350000000000001</c:v>
                </c:pt>
                <c:pt idx="104">
                  <c:v>11.8</c:v>
                </c:pt>
                <c:pt idx="105">
                  <c:v>9.4</c:v>
                </c:pt>
                <c:pt idx="106">
                  <c:v>11.3</c:v>
                </c:pt>
                <c:pt idx="107">
                  <c:v>8.9</c:v>
                </c:pt>
                <c:pt idx="108">
                  <c:v>10.850000000000001</c:v>
                </c:pt>
                <c:pt idx="109">
                  <c:v>10.05</c:v>
                </c:pt>
                <c:pt idx="110">
                  <c:v>10.4</c:v>
                </c:pt>
                <c:pt idx="111">
                  <c:v>9.85</c:v>
                </c:pt>
                <c:pt idx="112">
                  <c:v>12.7</c:v>
                </c:pt>
                <c:pt idx="113">
                  <c:v>13.5</c:v>
                </c:pt>
                <c:pt idx="114">
                  <c:v>11.6</c:v>
                </c:pt>
                <c:pt idx="115">
                  <c:v>9.3</c:v>
                </c:pt>
                <c:pt idx="116">
                  <c:v>7.6499999999999995</c:v>
                </c:pt>
                <c:pt idx="117">
                  <c:v>9.399999999999999</c:v>
                </c:pt>
                <c:pt idx="118">
                  <c:v>9.2</c:v>
                </c:pt>
                <c:pt idx="119">
                  <c:v>12</c:v>
                </c:pt>
                <c:pt idx="120">
                  <c:v>14.65</c:v>
                </c:pt>
                <c:pt idx="121">
                  <c:v>10.15</c:v>
                </c:pt>
                <c:pt idx="122">
                  <c:v>9.95</c:v>
                </c:pt>
                <c:pt idx="123">
                  <c:v>7.8999999999999995</c:v>
                </c:pt>
                <c:pt idx="124">
                  <c:v>12.3</c:v>
                </c:pt>
                <c:pt idx="125">
                  <c:v>14.35</c:v>
                </c:pt>
                <c:pt idx="126">
                  <c:v>13.299999999999999</c:v>
                </c:pt>
                <c:pt idx="127">
                  <c:v>10.8</c:v>
                </c:pt>
                <c:pt idx="128">
                  <c:v>10.4</c:v>
                </c:pt>
                <c:pt idx="129">
                  <c:v>10.4</c:v>
                </c:pt>
                <c:pt idx="130">
                  <c:v>10</c:v>
                </c:pt>
                <c:pt idx="131">
                  <c:v>11.3</c:v>
                </c:pt>
                <c:pt idx="132">
                  <c:v>9.65</c:v>
                </c:pt>
                <c:pt idx="133">
                  <c:v>11.35</c:v>
                </c:pt>
                <c:pt idx="134">
                  <c:v>12.85</c:v>
                </c:pt>
                <c:pt idx="135">
                  <c:v>10.05</c:v>
                </c:pt>
                <c:pt idx="136">
                  <c:v>8.8</c:v>
                </c:pt>
                <c:pt idx="137">
                  <c:v>12.2</c:v>
                </c:pt>
                <c:pt idx="138">
                  <c:v>11.35</c:v>
                </c:pt>
                <c:pt idx="139">
                  <c:v>11.899999999999999</c:v>
                </c:pt>
                <c:pt idx="140">
                  <c:v>12.600000000000001</c:v>
                </c:pt>
                <c:pt idx="141">
                  <c:v>12.149999999999999</c:v>
                </c:pt>
                <c:pt idx="142">
                  <c:v>15.9</c:v>
                </c:pt>
                <c:pt idx="143">
                  <c:v>13.3</c:v>
                </c:pt>
                <c:pt idx="144">
                  <c:v>13.95</c:v>
                </c:pt>
                <c:pt idx="145">
                  <c:v>12.75</c:v>
                </c:pt>
                <c:pt idx="146">
                  <c:v>13</c:v>
                </c:pt>
                <c:pt idx="147">
                  <c:v>17.25</c:v>
                </c:pt>
                <c:pt idx="148">
                  <c:v>18.45</c:v>
                </c:pt>
                <c:pt idx="149">
                  <c:v>15.2</c:v>
                </c:pt>
                <c:pt idx="150">
                  <c:v>16.299999999999997</c:v>
                </c:pt>
                <c:pt idx="151">
                  <c:v>17.1</c:v>
                </c:pt>
                <c:pt idx="152">
                  <c:v>16.95</c:v>
                </c:pt>
                <c:pt idx="153">
                  <c:v>13.399999999999999</c:v>
                </c:pt>
                <c:pt idx="154">
                  <c:v>10.6</c:v>
                </c:pt>
                <c:pt idx="155">
                  <c:v>11.85</c:v>
                </c:pt>
                <c:pt idx="156">
                  <c:v>10.2</c:v>
                </c:pt>
                <c:pt idx="157">
                  <c:v>10.35</c:v>
                </c:pt>
                <c:pt idx="158">
                  <c:v>12.100000000000001</c:v>
                </c:pt>
                <c:pt idx="159">
                  <c:v>11.95</c:v>
                </c:pt>
                <c:pt idx="160">
                  <c:v>13.45</c:v>
                </c:pt>
                <c:pt idx="161">
                  <c:v>13.4</c:v>
                </c:pt>
                <c:pt idx="162">
                  <c:v>11.950000000000001</c:v>
                </c:pt>
                <c:pt idx="163">
                  <c:v>18.2</c:v>
                </c:pt>
                <c:pt idx="164">
                  <c:v>17.9</c:v>
                </c:pt>
                <c:pt idx="165">
                  <c:v>17.15</c:v>
                </c:pt>
                <c:pt idx="166">
                  <c:v>14.85</c:v>
                </c:pt>
                <c:pt idx="167">
                  <c:v>13.899999999999999</c:v>
                </c:pt>
                <c:pt idx="168">
                  <c:v>12.2</c:v>
                </c:pt>
                <c:pt idx="169">
                  <c:v>12.5</c:v>
                </c:pt>
                <c:pt idx="170">
                  <c:v>14.100000000000001</c:v>
                </c:pt>
                <c:pt idx="171">
                  <c:v>15.3</c:v>
                </c:pt>
                <c:pt idx="172">
                  <c:v>16.9</c:v>
                </c:pt>
                <c:pt idx="173">
                  <c:v>19.65</c:v>
                </c:pt>
                <c:pt idx="174">
                  <c:v>16.15</c:v>
                </c:pt>
                <c:pt idx="175">
                  <c:v>17.65</c:v>
                </c:pt>
                <c:pt idx="176">
                  <c:v>17.85</c:v>
                </c:pt>
                <c:pt idx="177">
                  <c:v>19.05</c:v>
                </c:pt>
                <c:pt idx="178">
                  <c:v>20.4</c:v>
                </c:pt>
                <c:pt idx="179">
                  <c:v>20.9</c:v>
                </c:pt>
                <c:pt idx="180">
                  <c:v>20.45</c:v>
                </c:pt>
                <c:pt idx="181">
                  <c:v>24.45</c:v>
                </c:pt>
                <c:pt idx="182">
                  <c:v>23.3</c:v>
                </c:pt>
                <c:pt idx="183">
                  <c:v>19.65</c:v>
                </c:pt>
                <c:pt idx="184">
                  <c:v>17.35</c:v>
                </c:pt>
                <c:pt idx="185">
                  <c:v>19.05</c:v>
                </c:pt>
                <c:pt idx="186">
                  <c:v>16.25</c:v>
                </c:pt>
                <c:pt idx="187">
                  <c:v>14.95</c:v>
                </c:pt>
                <c:pt idx="188">
                  <c:v>15.7</c:v>
                </c:pt>
                <c:pt idx="189">
                  <c:v>12.899999999999999</c:v>
                </c:pt>
                <c:pt idx="190">
                  <c:v>14.3</c:v>
                </c:pt>
                <c:pt idx="191">
                  <c:v>17.95</c:v>
                </c:pt>
                <c:pt idx="192">
                  <c:v>17.1</c:v>
                </c:pt>
                <c:pt idx="193">
                  <c:v>15.45</c:v>
                </c:pt>
                <c:pt idx="194">
                  <c:v>15.85</c:v>
                </c:pt>
                <c:pt idx="195">
                  <c:v>17.7</c:v>
                </c:pt>
                <c:pt idx="196">
                  <c:v>15.75</c:v>
                </c:pt>
                <c:pt idx="197">
                  <c:v>16.15</c:v>
                </c:pt>
                <c:pt idx="198">
                  <c:v>16.4</c:v>
                </c:pt>
                <c:pt idx="199">
                  <c:v>15.2</c:v>
                </c:pt>
                <c:pt idx="200">
                  <c:v>14.55</c:v>
                </c:pt>
                <c:pt idx="201">
                  <c:v>14.95</c:v>
                </c:pt>
                <c:pt idx="202">
                  <c:v>16.45</c:v>
                </c:pt>
                <c:pt idx="203">
                  <c:v>16.200000000000003</c:v>
                </c:pt>
                <c:pt idx="204">
                  <c:v>14.649999999999999</c:v>
                </c:pt>
                <c:pt idx="205">
                  <c:v>15</c:v>
                </c:pt>
                <c:pt idx="206">
                  <c:v>14.899999999999999</c:v>
                </c:pt>
                <c:pt idx="207">
                  <c:v>16.05</c:v>
                </c:pt>
                <c:pt idx="208">
                  <c:v>14.850000000000001</c:v>
                </c:pt>
                <c:pt idx="209">
                  <c:v>14.850000000000001</c:v>
                </c:pt>
                <c:pt idx="210">
                  <c:v>12.75</c:v>
                </c:pt>
                <c:pt idx="211">
                  <c:v>12.85</c:v>
                </c:pt>
                <c:pt idx="212">
                  <c:v>14.45</c:v>
                </c:pt>
                <c:pt idx="213">
                  <c:v>13</c:v>
                </c:pt>
                <c:pt idx="214">
                  <c:v>16.55</c:v>
                </c:pt>
                <c:pt idx="215">
                  <c:v>17.8</c:v>
                </c:pt>
                <c:pt idx="216">
                  <c:v>19.9</c:v>
                </c:pt>
                <c:pt idx="217">
                  <c:v>16.7</c:v>
                </c:pt>
                <c:pt idx="218">
                  <c:v>18.25</c:v>
                </c:pt>
                <c:pt idx="219">
                  <c:v>15.5</c:v>
                </c:pt>
                <c:pt idx="220">
                  <c:v>16.6</c:v>
                </c:pt>
                <c:pt idx="221">
                  <c:v>16.85</c:v>
                </c:pt>
                <c:pt idx="222">
                  <c:v>20.549999999999997</c:v>
                </c:pt>
                <c:pt idx="223">
                  <c:v>19.1</c:v>
                </c:pt>
                <c:pt idx="224">
                  <c:v>17.4</c:v>
                </c:pt>
                <c:pt idx="225">
                  <c:v>16</c:v>
                </c:pt>
                <c:pt idx="226">
                  <c:v>20</c:v>
                </c:pt>
                <c:pt idx="227">
                  <c:v>16.95</c:v>
                </c:pt>
                <c:pt idx="228">
                  <c:v>16.7</c:v>
                </c:pt>
                <c:pt idx="229">
                  <c:v>15.4</c:v>
                </c:pt>
                <c:pt idx="230">
                  <c:v>20.1</c:v>
                </c:pt>
                <c:pt idx="231">
                  <c:v>18.8</c:v>
                </c:pt>
                <c:pt idx="232">
                  <c:v>14.7</c:v>
                </c:pt>
                <c:pt idx="233">
                  <c:v>14.45</c:v>
                </c:pt>
                <c:pt idx="234">
                  <c:v>18.5</c:v>
                </c:pt>
                <c:pt idx="235">
                  <c:v>17.45</c:v>
                </c:pt>
                <c:pt idx="236">
                  <c:v>14.45</c:v>
                </c:pt>
                <c:pt idx="237">
                  <c:v>14.75</c:v>
                </c:pt>
                <c:pt idx="238">
                  <c:v>18.1</c:v>
                </c:pt>
                <c:pt idx="239">
                  <c:v>13.75</c:v>
                </c:pt>
                <c:pt idx="240">
                  <c:v>13.100000000000001</c:v>
                </c:pt>
                <c:pt idx="241">
                  <c:v>14.649999999999999</c:v>
                </c:pt>
                <c:pt idx="242">
                  <c:v>18.35</c:v>
                </c:pt>
                <c:pt idx="243">
                  <c:v>14.7</c:v>
                </c:pt>
                <c:pt idx="244">
                  <c:v>13.75</c:v>
                </c:pt>
                <c:pt idx="245">
                  <c:v>13.399999999999999</c:v>
                </c:pt>
                <c:pt idx="246">
                  <c:v>13.049999999999999</c:v>
                </c:pt>
                <c:pt idx="247">
                  <c:v>11.85</c:v>
                </c:pt>
                <c:pt idx="248">
                  <c:v>14.649999999999999</c:v>
                </c:pt>
                <c:pt idx="249">
                  <c:v>18</c:v>
                </c:pt>
                <c:pt idx="250">
                  <c:v>20.05</c:v>
                </c:pt>
                <c:pt idx="251">
                  <c:v>14.600000000000001</c:v>
                </c:pt>
                <c:pt idx="252">
                  <c:v>12.65</c:v>
                </c:pt>
                <c:pt idx="253">
                  <c:v>12.799999999999999</c:v>
                </c:pt>
                <c:pt idx="254">
                  <c:v>14.5</c:v>
                </c:pt>
                <c:pt idx="255">
                  <c:v>11.75</c:v>
                </c:pt>
                <c:pt idx="256">
                  <c:v>15</c:v>
                </c:pt>
                <c:pt idx="257">
                  <c:v>15</c:v>
                </c:pt>
                <c:pt idx="258">
                  <c:v>13.6</c:v>
                </c:pt>
                <c:pt idx="259">
                  <c:v>12.899999999999999</c:v>
                </c:pt>
                <c:pt idx="260">
                  <c:v>15.45</c:v>
                </c:pt>
                <c:pt idx="261">
                  <c:v>14.5</c:v>
                </c:pt>
                <c:pt idx="262">
                  <c:v>14.700000000000001</c:v>
                </c:pt>
                <c:pt idx="263">
                  <c:v>11.549999999999999</c:v>
                </c:pt>
                <c:pt idx="264">
                  <c:v>16.85</c:v>
                </c:pt>
                <c:pt idx="265">
                  <c:v>13.1</c:v>
                </c:pt>
                <c:pt idx="266">
                  <c:v>11.350000000000001</c:v>
                </c:pt>
                <c:pt idx="267">
                  <c:v>10.7</c:v>
                </c:pt>
                <c:pt idx="268">
                  <c:v>14.299999999999999</c:v>
                </c:pt>
                <c:pt idx="269">
                  <c:v>10.9</c:v>
                </c:pt>
                <c:pt idx="270">
                  <c:v>14.5</c:v>
                </c:pt>
                <c:pt idx="271">
                  <c:v>15.600000000000001</c:v>
                </c:pt>
                <c:pt idx="272">
                  <c:v>16</c:v>
                </c:pt>
                <c:pt idx="273">
                  <c:v>13.1</c:v>
                </c:pt>
                <c:pt idx="274">
                  <c:v>9.899999999999999</c:v>
                </c:pt>
                <c:pt idx="275">
                  <c:v>13.75</c:v>
                </c:pt>
                <c:pt idx="276">
                  <c:v>10.85</c:v>
                </c:pt>
                <c:pt idx="277">
                  <c:v>10.7</c:v>
                </c:pt>
                <c:pt idx="278">
                  <c:v>14.45</c:v>
                </c:pt>
                <c:pt idx="279">
                  <c:v>8.95</c:v>
                </c:pt>
                <c:pt idx="280">
                  <c:v>7.3</c:v>
                </c:pt>
                <c:pt idx="281">
                  <c:v>8.5</c:v>
                </c:pt>
                <c:pt idx="282">
                  <c:v>12.3</c:v>
                </c:pt>
                <c:pt idx="283">
                  <c:v>13.100000000000001</c:v>
                </c:pt>
                <c:pt idx="284">
                  <c:v>8.95</c:v>
                </c:pt>
                <c:pt idx="285">
                  <c:v>7.55</c:v>
                </c:pt>
                <c:pt idx="286">
                  <c:v>9.45</c:v>
                </c:pt>
                <c:pt idx="287">
                  <c:v>11.3</c:v>
                </c:pt>
                <c:pt idx="288">
                  <c:v>11.8</c:v>
                </c:pt>
                <c:pt idx="289">
                  <c:v>9.35</c:v>
                </c:pt>
                <c:pt idx="290">
                  <c:v>8.95</c:v>
                </c:pt>
                <c:pt idx="291">
                  <c:v>9.3</c:v>
                </c:pt>
                <c:pt idx="292">
                  <c:v>8.2</c:v>
                </c:pt>
                <c:pt idx="293">
                  <c:v>10.8</c:v>
                </c:pt>
                <c:pt idx="294">
                  <c:v>11.6</c:v>
                </c:pt>
                <c:pt idx="295">
                  <c:v>11.15</c:v>
                </c:pt>
                <c:pt idx="296">
                  <c:v>13.100000000000001</c:v>
                </c:pt>
                <c:pt idx="297">
                  <c:v>13.25</c:v>
                </c:pt>
                <c:pt idx="298">
                  <c:v>13.05</c:v>
                </c:pt>
                <c:pt idx="299">
                  <c:v>12.9</c:v>
                </c:pt>
                <c:pt idx="300">
                  <c:v>13.4</c:v>
                </c:pt>
                <c:pt idx="301">
                  <c:v>11.25</c:v>
                </c:pt>
                <c:pt idx="302">
                  <c:v>12.35</c:v>
                </c:pt>
                <c:pt idx="303">
                  <c:v>14.399999999999999</c:v>
                </c:pt>
                <c:pt idx="304">
                  <c:v>13.3</c:v>
                </c:pt>
                <c:pt idx="305">
                  <c:v>7.6</c:v>
                </c:pt>
                <c:pt idx="306">
                  <c:v>9.05</c:v>
                </c:pt>
                <c:pt idx="307">
                  <c:v>7.6</c:v>
                </c:pt>
                <c:pt idx="308">
                  <c:v>7.95</c:v>
                </c:pt>
                <c:pt idx="309">
                  <c:v>7.4</c:v>
                </c:pt>
                <c:pt idx="310">
                  <c:v>4.85</c:v>
                </c:pt>
                <c:pt idx="311">
                  <c:v>5.6499999999999995</c:v>
                </c:pt>
                <c:pt idx="312">
                  <c:v>3.0999999999999996</c:v>
                </c:pt>
                <c:pt idx="313">
                  <c:v>3.75</c:v>
                </c:pt>
                <c:pt idx="314">
                  <c:v>6.8</c:v>
                </c:pt>
                <c:pt idx="315">
                  <c:v>9.05</c:v>
                </c:pt>
                <c:pt idx="316">
                  <c:v>10.5</c:v>
                </c:pt>
                <c:pt idx="317">
                  <c:v>9.6</c:v>
                </c:pt>
                <c:pt idx="318">
                  <c:v>8.25</c:v>
                </c:pt>
                <c:pt idx="319">
                  <c:v>8.65</c:v>
                </c:pt>
                <c:pt idx="320">
                  <c:v>9.3</c:v>
                </c:pt>
                <c:pt idx="321">
                  <c:v>10.55</c:v>
                </c:pt>
                <c:pt idx="322">
                  <c:v>12.75</c:v>
                </c:pt>
                <c:pt idx="323">
                  <c:v>13</c:v>
                </c:pt>
                <c:pt idx="324">
                  <c:v>9.5</c:v>
                </c:pt>
                <c:pt idx="325">
                  <c:v>8.5</c:v>
                </c:pt>
                <c:pt idx="326">
                  <c:v>9.9</c:v>
                </c:pt>
                <c:pt idx="327">
                  <c:v>10.7</c:v>
                </c:pt>
                <c:pt idx="328">
                  <c:v>7.550000000000001</c:v>
                </c:pt>
                <c:pt idx="329">
                  <c:v>6.800000000000001</c:v>
                </c:pt>
                <c:pt idx="330">
                  <c:v>5.3</c:v>
                </c:pt>
                <c:pt idx="331">
                  <c:v>4.05</c:v>
                </c:pt>
                <c:pt idx="332">
                  <c:v>5.199999999999999</c:v>
                </c:pt>
                <c:pt idx="333">
                  <c:v>4.35</c:v>
                </c:pt>
                <c:pt idx="334">
                  <c:v>1.4</c:v>
                </c:pt>
                <c:pt idx="335">
                  <c:v>2.3</c:v>
                </c:pt>
                <c:pt idx="336">
                  <c:v>5.75</c:v>
                </c:pt>
                <c:pt idx="337">
                  <c:v>4.3999999999999995</c:v>
                </c:pt>
                <c:pt idx="338">
                  <c:v>6.7</c:v>
                </c:pt>
                <c:pt idx="339">
                  <c:v>7.85</c:v>
                </c:pt>
                <c:pt idx="340">
                  <c:v>8</c:v>
                </c:pt>
                <c:pt idx="341">
                  <c:v>6.300000000000001</c:v>
                </c:pt>
                <c:pt idx="342">
                  <c:v>6.85</c:v>
                </c:pt>
                <c:pt idx="343">
                  <c:v>6.199999999999999</c:v>
                </c:pt>
                <c:pt idx="344">
                  <c:v>1.1500000000000001</c:v>
                </c:pt>
                <c:pt idx="345">
                  <c:v>3.25</c:v>
                </c:pt>
                <c:pt idx="346">
                  <c:v>2.1999999999999997</c:v>
                </c:pt>
                <c:pt idx="347">
                  <c:v>2.8</c:v>
                </c:pt>
                <c:pt idx="348">
                  <c:v>3.4</c:v>
                </c:pt>
                <c:pt idx="349">
                  <c:v>2.9000000000000004</c:v>
                </c:pt>
                <c:pt idx="350">
                  <c:v>2</c:v>
                </c:pt>
                <c:pt idx="351">
                  <c:v>-1</c:v>
                </c:pt>
                <c:pt idx="352">
                  <c:v>-3.45</c:v>
                </c:pt>
                <c:pt idx="353">
                  <c:v>-2.8</c:v>
                </c:pt>
                <c:pt idx="354">
                  <c:v>-1.95</c:v>
                </c:pt>
                <c:pt idx="355">
                  <c:v>-0.7</c:v>
                </c:pt>
                <c:pt idx="356">
                  <c:v>-1.65</c:v>
                </c:pt>
                <c:pt idx="357">
                  <c:v>-1.1</c:v>
                </c:pt>
                <c:pt idx="358">
                  <c:v>1.8000000000000003</c:v>
                </c:pt>
                <c:pt idx="359">
                  <c:v>3.3000000000000003</c:v>
                </c:pt>
                <c:pt idx="360">
                  <c:v>3.8499999999999996</c:v>
                </c:pt>
                <c:pt idx="361">
                  <c:v>0</c:v>
                </c:pt>
                <c:pt idx="362">
                  <c:v>0.5000000000000001</c:v>
                </c:pt>
                <c:pt idx="363">
                  <c:v>1.7999999999999998</c:v>
                </c:pt>
                <c:pt idx="364">
                  <c:v>1.25</c:v>
                </c:pt>
              </c:numCache>
            </c:numRef>
          </c:val>
          <c:smooth val="1"/>
        </c:ser>
        <c:marker val="1"/>
        <c:axId val="59126332"/>
        <c:axId val="62374941"/>
      </c:lineChart>
      <c:catAx>
        <c:axId val="59126332"/>
        <c:scaling>
          <c:orientation val="minMax"/>
        </c:scaling>
        <c:axPos val="b"/>
        <c:delete val="0"/>
        <c:numFmt formatCode="General" sourceLinked="1"/>
        <c:majorTickMark val="out"/>
        <c:minorTickMark val="none"/>
        <c:tickLblPos val="nextTo"/>
        <c:crossAx val="62374941"/>
        <c:crosses val="autoZero"/>
        <c:auto val="1"/>
        <c:lblOffset val="100"/>
        <c:noMultiLvlLbl val="0"/>
      </c:catAx>
      <c:valAx>
        <c:axId val="62374941"/>
        <c:scaling>
          <c:orientation val="minMax"/>
        </c:scaling>
        <c:axPos val="l"/>
        <c:majorGridlines/>
        <c:delete val="0"/>
        <c:numFmt formatCode="General" sourceLinked="1"/>
        <c:majorTickMark val="out"/>
        <c:minorTickMark val="none"/>
        <c:tickLblPos val="nextTo"/>
        <c:crossAx val="591263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2.6177419354838722</c:v>
                </c:pt>
                <c:pt idx="1">
                  <c:v>4.057142857142857</c:v>
                </c:pt>
                <c:pt idx="2">
                  <c:v>6.638709677419355</c:v>
                </c:pt>
                <c:pt idx="3">
                  <c:v>10.309999999999999</c:v>
                </c:pt>
                <c:pt idx="4">
                  <c:v>12.403225806451612</c:v>
                </c:pt>
                <c:pt idx="5">
                  <c:v>15.279999999999998</c:v>
                </c:pt>
                <c:pt idx="6">
                  <c:v>16.241935483870968</c:v>
                </c:pt>
                <c:pt idx="7">
                  <c:v>16.737096774193546</c:v>
                </c:pt>
                <c:pt idx="8">
                  <c:v>14.058333333333334</c:v>
                </c:pt>
                <c:pt idx="9">
                  <c:v>11.129032258064516</c:v>
                </c:pt>
                <c:pt idx="10">
                  <c:v>8.018333333333333</c:v>
                </c:pt>
                <c:pt idx="11">
                  <c:v>2.364516129032258</c:v>
                </c:pt>
              </c:numCache>
            </c:numRef>
          </c:val>
          <c:smooth val="1"/>
        </c:ser>
        <c:marker val="1"/>
        <c:axId val="24503558"/>
        <c:axId val="19205431"/>
      </c:lineChart>
      <c:catAx>
        <c:axId val="24503558"/>
        <c:scaling>
          <c:orientation val="minMax"/>
        </c:scaling>
        <c:axPos val="b"/>
        <c:delete val="0"/>
        <c:numFmt formatCode="General" sourceLinked="1"/>
        <c:majorTickMark val="out"/>
        <c:minorTickMark val="none"/>
        <c:tickLblPos val="nextTo"/>
        <c:crossAx val="19205431"/>
        <c:crosses val="autoZero"/>
        <c:auto val="1"/>
        <c:lblOffset val="100"/>
        <c:noMultiLvlLbl val="0"/>
      </c:catAx>
      <c:valAx>
        <c:axId val="19205431"/>
        <c:scaling>
          <c:orientation val="minMax"/>
        </c:scaling>
        <c:axPos val="l"/>
        <c:majorGridlines/>
        <c:delete val="0"/>
        <c:numFmt formatCode="General" sourceLinked="1"/>
        <c:majorTickMark val="out"/>
        <c:minorTickMark val="none"/>
        <c:tickLblPos val="nextTo"/>
        <c:crossAx val="245035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01"/>
  <sheetViews>
    <sheetView tabSelected="1" workbookViewId="0" topLeftCell="A1">
      <pane ySplit="8" topLeftCell="BM9" activePane="bottomLeft" state="frozen"/>
      <selection pane="topLeft" activeCell="A1" sqref="A1"/>
      <selection pane="bottomLeft" activeCell="AI14" sqref="AI14"/>
    </sheetView>
  </sheetViews>
  <sheetFormatPr defaultColWidth="9.140625" defaultRowHeight="12.75"/>
  <cols>
    <col min="2" max="2" width="9.140625" style="47" customWidth="1"/>
    <col min="3" max="5" width="9.140625" style="30" customWidth="1"/>
    <col min="6" max="6" width="11.00390625" style="30" bestFit="1" customWidth="1"/>
    <col min="7" max="8" width="9.140625" style="46" customWidth="1"/>
    <col min="9" max="13" width="9.140625" style="30" customWidth="1"/>
    <col min="14" max="14" width="9.140625" style="112" customWidth="1"/>
    <col min="15" max="15" width="9.140625" style="30" customWidth="1"/>
    <col min="16" max="16" width="8.7109375" style="47" customWidth="1"/>
    <col min="17" max="17" width="8.7109375" style="30" customWidth="1"/>
    <col min="18" max="18" width="6.140625" style="46" customWidth="1"/>
    <col min="19" max="19" width="9.140625" style="30" customWidth="1"/>
    <col min="20" max="20" width="23.7109375" style="26" customWidth="1"/>
    <col min="21" max="22" width="9.140625" style="46" customWidth="1"/>
  </cols>
  <sheetData>
    <row r="1" spans="2:18" ht="14.25" customHeight="1">
      <c r="B1" s="30" t="s">
        <v>28</v>
      </c>
      <c r="R1" s="45"/>
    </row>
    <row r="2" spans="1:18" ht="11.25" customHeight="1">
      <c r="A2" s="23" t="s">
        <v>417</v>
      </c>
      <c r="C2" s="44" t="s">
        <v>384</v>
      </c>
      <c r="D2" s="44" t="s">
        <v>161</v>
      </c>
      <c r="E2" s="44" t="s">
        <v>162</v>
      </c>
      <c r="F2" s="44" t="s">
        <v>163</v>
      </c>
      <c r="G2" s="44" t="s">
        <v>164</v>
      </c>
      <c r="H2" s="44" t="s">
        <v>14</v>
      </c>
      <c r="I2" s="44" t="s">
        <v>15</v>
      </c>
      <c r="J2" s="44" t="s">
        <v>286</v>
      </c>
      <c r="K2" s="44" t="s">
        <v>287</v>
      </c>
      <c r="L2" s="44" t="s">
        <v>317</v>
      </c>
      <c r="M2" s="44" t="s">
        <v>315</v>
      </c>
      <c r="N2" s="113" t="s">
        <v>316</v>
      </c>
      <c r="O2" s="44" t="s">
        <v>386</v>
      </c>
      <c r="P2" s="159" t="s">
        <v>288</v>
      </c>
      <c r="Q2" s="48" t="s">
        <v>289</v>
      </c>
      <c r="R2" s="30"/>
    </row>
    <row r="3" spans="1:17" ht="11.25" customHeight="1">
      <c r="A3" s="24" t="s">
        <v>418</v>
      </c>
      <c r="B3" s="106" t="s">
        <v>318</v>
      </c>
      <c r="C3" s="35">
        <f>SUM(D9:D39)/31</f>
        <v>5.587096774193551</v>
      </c>
      <c r="D3" s="35">
        <f>SUM(D40:D67)/28</f>
        <v>6.782142857142857</v>
      </c>
      <c r="E3" s="36">
        <f>SUM(D68:D98)/31</f>
        <v>11.096774193548386</v>
      </c>
      <c r="F3" s="36">
        <f>SUM(D99:D128)/30</f>
        <v>15.156666666666666</v>
      </c>
      <c r="G3" s="36">
        <f>SUM(D129:D159)/31</f>
        <v>17.27741935483871</v>
      </c>
      <c r="H3" s="36">
        <f>SUM(D160:D189)/30</f>
        <v>20.519999999999996</v>
      </c>
      <c r="I3" s="36">
        <f>SUM(D190:D220)/31</f>
        <v>20.77741935483871</v>
      </c>
      <c r="J3" s="36">
        <f>SUM(D221:D251)/31</f>
        <v>21.22258064516129</v>
      </c>
      <c r="K3" s="36">
        <f>SUM(D252:D281)/30</f>
        <v>18.483333333333334</v>
      </c>
      <c r="L3" s="36">
        <f>SUM(D282:D312)/31</f>
        <v>14.729032258064516</v>
      </c>
      <c r="M3" s="36">
        <f>SUM(D313:D342)/30</f>
        <v>10.596666666666666</v>
      </c>
      <c r="N3" s="36">
        <f>SUM(D343:D373)/31</f>
        <v>5.032258064516129</v>
      </c>
      <c r="O3" s="43">
        <f>SUM(C3:N3)/12</f>
        <v>13.938449180747567</v>
      </c>
      <c r="P3" s="160" t="s">
        <v>290</v>
      </c>
      <c r="Q3" s="49" t="s">
        <v>291</v>
      </c>
    </row>
    <row r="4" spans="1:17" ht="11.25" customHeight="1">
      <c r="A4" s="4" t="s">
        <v>396</v>
      </c>
      <c r="B4" s="107" t="s">
        <v>319</v>
      </c>
      <c r="C4" s="35">
        <f>SUM(E9:E39)/31</f>
        <v>-0.3516129032258067</v>
      </c>
      <c r="D4" s="35">
        <f>SUM(E40:E67)/28</f>
        <v>1.3321428571428569</v>
      </c>
      <c r="E4" s="36">
        <f>SUM(E68:E98)/31</f>
        <v>2.180645161290323</v>
      </c>
      <c r="F4" s="36">
        <f>SUM(E99:E128)/30</f>
        <v>5.463333333333333</v>
      </c>
      <c r="G4" s="36">
        <f>SUM(E129:E159)/31</f>
        <v>7.529032258064515</v>
      </c>
      <c r="H4" s="36">
        <f>SUM(E160:E189)/30</f>
        <v>10.04</v>
      </c>
      <c r="I4" s="36">
        <f>SUM(E190:E220)/31</f>
        <v>11.706451612903223</v>
      </c>
      <c r="J4" s="36">
        <f>SUM(E221:E251)/31</f>
        <v>12.251612903225805</v>
      </c>
      <c r="K4" s="36">
        <f>SUM(E252:E281)/30</f>
        <v>9.633333333333335</v>
      </c>
      <c r="L4" s="36">
        <f>SUM(E282:E312)/31</f>
        <v>7.5290322580645155</v>
      </c>
      <c r="M4" s="36">
        <f>SUM(E313:E342)/30</f>
        <v>5.4399999999999995</v>
      </c>
      <c r="N4" s="36">
        <f>SUM(E343:E373)/31</f>
        <v>-0.3032258064516129</v>
      </c>
      <c r="O4" s="43">
        <f>SUM(C4:N4)/12</f>
        <v>6.0375620839733735</v>
      </c>
      <c r="P4" s="161" t="s">
        <v>292</v>
      </c>
      <c r="Q4" s="50" t="s">
        <v>293</v>
      </c>
    </row>
    <row r="5" spans="1:17" ht="11.25" customHeight="1">
      <c r="A5" s="3" t="s">
        <v>394</v>
      </c>
      <c r="B5" s="107" t="s">
        <v>320</v>
      </c>
      <c r="C5" s="35">
        <f aca="true" t="shared" si="0" ref="C5:I5">SUM(C3:C4)/2</f>
        <v>2.6177419354838722</v>
      </c>
      <c r="D5" s="35">
        <f t="shared" si="0"/>
        <v>4.057142857142857</v>
      </c>
      <c r="E5" s="40">
        <f t="shared" si="0"/>
        <v>6.638709677419355</v>
      </c>
      <c r="F5" s="41">
        <f t="shared" si="0"/>
        <v>10.309999999999999</v>
      </c>
      <c r="G5" s="35">
        <f t="shared" si="0"/>
        <v>12.403225806451612</v>
      </c>
      <c r="H5" s="35">
        <f t="shared" si="0"/>
        <v>15.279999999999998</v>
      </c>
      <c r="I5" s="35">
        <f t="shared" si="0"/>
        <v>16.241935483870968</v>
      </c>
      <c r="J5" s="35">
        <f aca="true" t="shared" si="1" ref="J5:O5">SUM(J3:J4)/2</f>
        <v>16.737096774193546</v>
      </c>
      <c r="K5" s="35">
        <f t="shared" si="1"/>
        <v>14.058333333333334</v>
      </c>
      <c r="L5" s="35">
        <f t="shared" si="1"/>
        <v>11.129032258064516</v>
      </c>
      <c r="M5" s="35">
        <f t="shared" si="1"/>
        <v>8.018333333333333</v>
      </c>
      <c r="N5" s="35">
        <f t="shared" si="1"/>
        <v>2.364516129032258</v>
      </c>
      <c r="O5" s="44">
        <f t="shared" si="1"/>
        <v>9.98800563236047</v>
      </c>
      <c r="P5" s="162" t="s">
        <v>294</v>
      </c>
      <c r="Q5" s="110" t="s">
        <v>295</v>
      </c>
    </row>
    <row r="6" spans="1:17" ht="11.25" customHeight="1" thickBot="1">
      <c r="A6" s="25" t="s">
        <v>395</v>
      </c>
      <c r="B6" s="108" t="s">
        <v>321</v>
      </c>
      <c r="C6" s="42">
        <f>SUM(P9:P39)</f>
        <v>54.10000000000001</v>
      </c>
      <c r="D6" s="42">
        <f>SUM(P40:P67)</f>
        <v>32.70000000000001</v>
      </c>
      <c r="E6" s="42">
        <f>SUM(P68:P98)</f>
        <v>31.299999999999997</v>
      </c>
      <c r="F6" s="42">
        <f>SUM(P99:P128)</f>
        <v>45.400000000000006</v>
      </c>
      <c r="G6" s="42">
        <f>SUM(P129:P159)</f>
        <v>73.4</v>
      </c>
      <c r="H6" s="42">
        <f>SUM(P160:P189)</f>
        <v>61.6</v>
      </c>
      <c r="I6" s="42">
        <f>SUM(P190:P220)</f>
        <v>158.2</v>
      </c>
      <c r="J6" s="42">
        <f>SUM(P221:P251)</f>
        <v>49.29999999999998</v>
      </c>
      <c r="K6" s="42">
        <f>SUM(P252:P281)</f>
        <v>14.000000000000002</v>
      </c>
      <c r="L6" s="42">
        <f>SUM(P282:P312)</f>
        <v>54.999999999999986</v>
      </c>
      <c r="M6" s="42">
        <f>SUM(P313:P342)</f>
        <v>100.9</v>
      </c>
      <c r="N6" s="42">
        <f>SUM(P343:P373)</f>
        <v>76.80000000000001</v>
      </c>
      <c r="O6" s="43">
        <f>SUM(C6:N6)</f>
        <v>752.7</v>
      </c>
      <c r="P6" s="163" t="s">
        <v>296</v>
      </c>
      <c r="Q6" s="111" t="s">
        <v>297</v>
      </c>
    </row>
    <row r="7" spans="1:22" ht="38.25" customHeight="1" thickBot="1" thickTop="1">
      <c r="A7">
        <v>2009</v>
      </c>
      <c r="B7" s="51" t="s">
        <v>385</v>
      </c>
      <c r="C7" s="52" t="s">
        <v>441</v>
      </c>
      <c r="D7" s="13" t="s">
        <v>437</v>
      </c>
      <c r="E7" s="14" t="s">
        <v>9</v>
      </c>
      <c r="F7" s="15" t="s">
        <v>45</v>
      </c>
      <c r="G7" s="39" t="s">
        <v>389</v>
      </c>
      <c r="H7" s="13" t="s">
        <v>442</v>
      </c>
      <c r="I7" s="17" t="s">
        <v>393</v>
      </c>
      <c r="J7" s="18" t="s">
        <v>390</v>
      </c>
      <c r="K7" s="19" t="s">
        <v>92</v>
      </c>
      <c r="L7" s="19" t="s">
        <v>358</v>
      </c>
      <c r="M7" s="20" t="s">
        <v>392</v>
      </c>
      <c r="N7" s="109" t="s">
        <v>391</v>
      </c>
      <c r="O7" s="11" t="s">
        <v>416</v>
      </c>
      <c r="P7" s="164" t="s">
        <v>439</v>
      </c>
      <c r="Q7" s="21" t="s">
        <v>438</v>
      </c>
      <c r="R7" s="18" t="s">
        <v>1</v>
      </c>
      <c r="S7" s="22" t="s">
        <v>440</v>
      </c>
      <c r="T7" s="84" t="s">
        <v>436</v>
      </c>
      <c r="U7" s="16" t="s">
        <v>399</v>
      </c>
      <c r="V7" s="16" t="s">
        <v>400</v>
      </c>
    </row>
    <row r="8" spans="1:47" ht="15.75" customHeight="1" thickBot="1" thickTop="1">
      <c r="A8" s="29"/>
      <c r="B8" s="119" t="s">
        <v>211</v>
      </c>
      <c r="D8" s="15"/>
      <c r="E8" s="53"/>
      <c r="F8" s="54"/>
      <c r="G8" s="54"/>
      <c r="H8" s="55"/>
      <c r="I8" s="56"/>
      <c r="J8" s="21"/>
      <c r="K8" s="21"/>
      <c r="L8" s="21"/>
      <c r="M8" s="21"/>
      <c r="N8" s="7"/>
      <c r="O8" s="7"/>
      <c r="P8" s="165"/>
      <c r="Q8" s="9"/>
      <c r="R8" s="8"/>
      <c r="S8" s="9"/>
      <c r="T8" s="10"/>
      <c r="U8" s="11"/>
      <c r="V8" s="12"/>
      <c r="AG8" s="231"/>
      <c r="AH8" s="231" t="s">
        <v>215</v>
      </c>
      <c r="AI8" s="231" t="s">
        <v>157</v>
      </c>
      <c r="AJ8" s="231" t="s">
        <v>158</v>
      </c>
      <c r="AK8" s="231" t="s">
        <v>159</v>
      </c>
      <c r="AL8" s="231"/>
      <c r="AM8" s="231"/>
      <c r="AN8" s="231"/>
      <c r="AO8" s="231"/>
      <c r="AP8" s="231"/>
      <c r="AQ8" s="231"/>
      <c r="AR8" s="231"/>
      <c r="AS8" s="231"/>
      <c r="AT8" s="231"/>
      <c r="AU8" s="231"/>
    </row>
    <row r="9" spans="1:47" s="139" customFormat="1" ht="12" customHeight="1" thickTop="1">
      <c r="A9" s="124">
        <v>39814</v>
      </c>
      <c r="B9" s="125">
        <v>-2</v>
      </c>
      <c r="C9" s="126">
        <v>-2.1</v>
      </c>
      <c r="D9" s="127">
        <v>0.8</v>
      </c>
      <c r="E9" s="128">
        <v>-3</v>
      </c>
      <c r="F9" s="129">
        <f aca="true" t="shared" si="2" ref="F9:F72">AVERAGE(D9:E9)</f>
        <v>-1.1</v>
      </c>
      <c r="G9" s="129">
        <f>100*(AJ9/AH9)</f>
        <v>97.89768091390806</v>
      </c>
      <c r="H9" s="130">
        <f aca="true" t="shared" si="3" ref="H9:H72">AK9</f>
        <v>-2.286963797445853</v>
      </c>
      <c r="I9" s="131">
        <v>-4.3</v>
      </c>
      <c r="J9" s="132">
        <v>8</v>
      </c>
      <c r="K9" s="132" t="s">
        <v>298</v>
      </c>
      <c r="L9" s="132">
        <v>0</v>
      </c>
      <c r="M9" s="132">
        <v>0.1</v>
      </c>
      <c r="N9" s="133">
        <v>8.1</v>
      </c>
      <c r="O9" s="133" t="s">
        <v>299</v>
      </c>
      <c r="P9" s="134">
        <v>0.2</v>
      </c>
      <c r="Q9" s="135">
        <v>0</v>
      </c>
      <c r="R9" s="227" t="s">
        <v>2</v>
      </c>
      <c r="S9" s="136">
        <v>1030</v>
      </c>
      <c r="T9" s="137" t="s">
        <v>75</v>
      </c>
      <c r="U9" s="136" t="s">
        <v>300</v>
      </c>
      <c r="V9" s="138">
        <v>39814</v>
      </c>
      <c r="AG9" s="232"/>
      <c r="AH9" s="232">
        <f aca="true" t="shared" si="4" ref="AH9:AH72">6.107*EXP(17.38*(B9/(239+B9)))</f>
        <v>5.273893991783833</v>
      </c>
      <c r="AI9" s="232">
        <f aca="true" t="shared" si="5" ref="AI9:AI72">IF(W9&gt;=0,6.107*EXP(17.38*(C9/(239+C9))),6.107*EXP(22.44*(C9/(272.4+C9))))</f>
        <v>5.235019911814305</v>
      </c>
      <c r="AJ9" s="232">
        <f aca="true" t="shared" si="6" ref="AJ9:AJ72">IF(C9&gt;=0,AI9-(0.000799*1000*(B9-C9)),AI9-(0.00072*1000*(B9-C9)))</f>
        <v>5.163019911814305</v>
      </c>
      <c r="AK9" s="232">
        <f aca="true" t="shared" si="7" ref="AK9:AK72">239*LN(AJ9/6.107)/(17.38-LN(AJ9/6.107))</f>
        <v>-2.286963797445853</v>
      </c>
      <c r="AL9" s="232"/>
      <c r="AM9" s="232"/>
      <c r="AN9" s="232"/>
      <c r="AO9" s="232"/>
      <c r="AP9" s="232"/>
      <c r="AQ9" s="232"/>
      <c r="AR9" s="232"/>
      <c r="AS9" s="232"/>
      <c r="AT9" s="232"/>
      <c r="AU9" s="232"/>
    </row>
    <row r="10" spans="1:47" ht="12" customHeight="1">
      <c r="A10" s="33">
        <v>39815</v>
      </c>
      <c r="B10" s="62">
        <v>0.6</v>
      </c>
      <c r="C10" s="63">
        <v>0.3</v>
      </c>
      <c r="D10" s="57">
        <v>3.1</v>
      </c>
      <c r="E10" s="82">
        <v>-2</v>
      </c>
      <c r="F10" s="64">
        <f t="shared" si="2"/>
        <v>0.55</v>
      </c>
      <c r="G10" s="65">
        <f aca="true" t="shared" si="8" ref="G10:G36">100*(AJ10/AH10)</f>
        <v>94.09220736670528</v>
      </c>
      <c r="H10" s="122">
        <f t="shared" si="3"/>
        <v>-0.23865717692742933</v>
      </c>
      <c r="I10" s="58">
        <v>-1.6</v>
      </c>
      <c r="J10" s="59">
        <v>5</v>
      </c>
      <c r="K10" s="59" t="s">
        <v>47</v>
      </c>
      <c r="L10" s="59">
        <v>1</v>
      </c>
      <c r="M10" s="59">
        <v>0.6</v>
      </c>
      <c r="N10" s="60">
        <v>14.1</v>
      </c>
      <c r="O10" s="60" t="s">
        <v>47</v>
      </c>
      <c r="P10" s="35">
        <v>0</v>
      </c>
      <c r="Q10" s="83">
        <v>0</v>
      </c>
      <c r="R10" s="6"/>
      <c r="S10" s="1">
        <v>1030</v>
      </c>
      <c r="T10" s="85" t="s">
        <v>54</v>
      </c>
      <c r="U10" s="1" t="s">
        <v>84</v>
      </c>
      <c r="V10" s="2">
        <v>39815</v>
      </c>
      <c r="AG10" s="231"/>
      <c r="AH10" s="231">
        <f t="shared" si="4"/>
        <v>6.378660943113899</v>
      </c>
      <c r="AI10" s="231">
        <f t="shared" si="5"/>
        <v>6.2415228818137685</v>
      </c>
      <c r="AJ10" s="231">
        <f t="shared" si="6"/>
        <v>6.001822881813768</v>
      </c>
      <c r="AK10" s="231">
        <f t="shared" si="7"/>
        <v>-0.23865717692742933</v>
      </c>
      <c r="AL10" s="231"/>
      <c r="AM10" s="231"/>
      <c r="AN10" s="231"/>
      <c r="AO10" s="231"/>
      <c r="AP10" s="231"/>
      <c r="AQ10" s="231"/>
      <c r="AR10" s="231"/>
      <c r="AS10" s="231"/>
      <c r="AT10" s="231"/>
      <c r="AU10" s="231"/>
    </row>
    <row r="11" spans="1:47" ht="12" customHeight="1">
      <c r="A11" s="33">
        <v>39816</v>
      </c>
      <c r="B11" s="62">
        <v>-1.6</v>
      </c>
      <c r="C11" s="63">
        <v>-1.7</v>
      </c>
      <c r="D11" s="57">
        <v>0.7</v>
      </c>
      <c r="E11" s="82">
        <v>-3.9</v>
      </c>
      <c r="F11" s="65">
        <f t="shared" si="2"/>
        <v>-1.6</v>
      </c>
      <c r="G11" s="65">
        <f t="shared" si="8"/>
        <v>97.93988086326678</v>
      </c>
      <c r="H11" s="122">
        <f t="shared" si="3"/>
        <v>-1.8820993544178486</v>
      </c>
      <c r="I11" s="76">
        <v>-6.8</v>
      </c>
      <c r="J11" s="59">
        <v>8</v>
      </c>
      <c r="K11" s="59" t="s">
        <v>231</v>
      </c>
      <c r="L11" s="59">
        <v>1</v>
      </c>
      <c r="M11" s="59">
        <v>0.2</v>
      </c>
      <c r="N11" s="60">
        <v>13</v>
      </c>
      <c r="O11" s="60" t="s">
        <v>275</v>
      </c>
      <c r="P11" s="35">
        <v>0</v>
      </c>
      <c r="Q11" s="61">
        <v>0</v>
      </c>
      <c r="R11" s="6"/>
      <c r="S11" s="1">
        <v>1030</v>
      </c>
      <c r="T11" s="85" t="s">
        <v>22</v>
      </c>
      <c r="U11" s="1" t="s">
        <v>85</v>
      </c>
      <c r="V11" s="2">
        <v>39816</v>
      </c>
      <c r="AG11" s="231"/>
      <c r="AH11" s="231">
        <f t="shared" si="4"/>
        <v>5.431959955048785</v>
      </c>
      <c r="AI11" s="231">
        <f t="shared" si="5"/>
        <v>5.39205510851514</v>
      </c>
      <c r="AJ11" s="231">
        <f t="shared" si="6"/>
        <v>5.32005510851514</v>
      </c>
      <c r="AK11" s="231">
        <f t="shared" si="7"/>
        <v>-1.8820993544178486</v>
      </c>
      <c r="AL11" s="231"/>
      <c r="AM11" s="231"/>
      <c r="AN11" s="231"/>
      <c r="AO11" s="231"/>
      <c r="AP11" s="231"/>
      <c r="AQ11" s="231"/>
      <c r="AR11" s="231"/>
      <c r="AS11" s="231"/>
      <c r="AT11" s="231"/>
      <c r="AU11" s="231"/>
    </row>
    <row r="12" spans="1:47" ht="12" customHeight="1">
      <c r="A12" s="33">
        <v>39817</v>
      </c>
      <c r="B12" s="62">
        <v>-2.6</v>
      </c>
      <c r="C12" s="63">
        <v>-2.8</v>
      </c>
      <c r="D12" s="57">
        <v>0.7</v>
      </c>
      <c r="E12" s="82">
        <v>-4</v>
      </c>
      <c r="F12" s="64">
        <f t="shared" si="2"/>
        <v>-1.65</v>
      </c>
      <c r="G12" s="65">
        <f t="shared" si="8"/>
        <v>95.6685610661713</v>
      </c>
      <c r="H12" s="122">
        <f t="shared" si="3"/>
        <v>-3.19424603390384</v>
      </c>
      <c r="I12" s="58">
        <v>-5.6</v>
      </c>
      <c r="J12" s="59">
        <v>8</v>
      </c>
      <c r="K12" s="59" t="s">
        <v>298</v>
      </c>
      <c r="L12" s="59">
        <v>0</v>
      </c>
      <c r="M12" s="59">
        <v>0.6</v>
      </c>
      <c r="N12" s="60">
        <v>8.1</v>
      </c>
      <c r="O12" s="60" t="s">
        <v>128</v>
      </c>
      <c r="P12" s="67">
        <v>1.6</v>
      </c>
      <c r="Q12" s="83">
        <v>0.5</v>
      </c>
      <c r="R12" s="228" t="s">
        <v>2</v>
      </c>
      <c r="S12" s="1">
        <v>1022</v>
      </c>
      <c r="T12" s="86" t="s">
        <v>368</v>
      </c>
      <c r="U12" s="1" t="s">
        <v>86</v>
      </c>
      <c r="V12" s="2">
        <v>39817</v>
      </c>
      <c r="AG12" s="231"/>
      <c r="AH12" s="231">
        <f t="shared" si="4"/>
        <v>5.044432006440369</v>
      </c>
      <c r="AI12" s="231">
        <f t="shared" si="5"/>
        <v>4.969935514522895</v>
      </c>
      <c r="AJ12" s="231">
        <f t="shared" si="6"/>
        <v>4.825935514522895</v>
      </c>
      <c r="AK12" s="231">
        <f t="shared" si="7"/>
        <v>-3.19424603390384</v>
      </c>
      <c r="AL12" s="231"/>
      <c r="AM12" s="231"/>
      <c r="AN12" s="231"/>
      <c r="AO12" s="231"/>
      <c r="AP12" s="231"/>
      <c r="AQ12" s="231"/>
      <c r="AR12" s="231"/>
      <c r="AS12" s="231"/>
      <c r="AT12" s="231"/>
      <c r="AU12" s="231"/>
    </row>
    <row r="13" spans="1:47" ht="12" customHeight="1">
      <c r="A13" s="33">
        <v>39818</v>
      </c>
      <c r="B13" s="62">
        <v>-0.2</v>
      </c>
      <c r="C13" s="63">
        <v>-0.3</v>
      </c>
      <c r="D13" s="57">
        <v>2</v>
      </c>
      <c r="E13" s="82">
        <v>-2.6</v>
      </c>
      <c r="F13" s="65">
        <f t="shared" si="2"/>
        <v>-0.30000000000000004</v>
      </c>
      <c r="G13" s="65">
        <f t="shared" si="8"/>
        <v>98.07766657285418</v>
      </c>
      <c r="H13" s="122">
        <f t="shared" si="3"/>
        <v>-0.4661787936977419</v>
      </c>
      <c r="I13" s="58">
        <v>-5</v>
      </c>
      <c r="J13" s="59">
        <v>3</v>
      </c>
      <c r="K13" s="59" t="s">
        <v>47</v>
      </c>
      <c r="L13" s="59">
        <v>3</v>
      </c>
      <c r="M13" s="59">
        <v>1</v>
      </c>
      <c r="N13" s="60">
        <v>17.3</v>
      </c>
      <c r="O13" s="60" t="s">
        <v>47</v>
      </c>
      <c r="P13" s="35">
        <v>0</v>
      </c>
      <c r="Q13" s="83" t="s">
        <v>189</v>
      </c>
      <c r="R13" s="228" t="s">
        <v>2</v>
      </c>
      <c r="S13" s="1">
        <v>1023</v>
      </c>
      <c r="T13" s="86" t="s">
        <v>330</v>
      </c>
      <c r="U13" s="1" t="s">
        <v>87</v>
      </c>
      <c r="V13" s="2">
        <v>39818</v>
      </c>
      <c r="AG13" s="231"/>
      <c r="AH13" s="231">
        <f t="shared" si="4"/>
        <v>6.0187496615888785</v>
      </c>
      <c r="AI13" s="231">
        <f t="shared" si="5"/>
        <v>5.97504922494793</v>
      </c>
      <c r="AJ13" s="231">
        <f t="shared" si="6"/>
        <v>5.90304922494793</v>
      </c>
      <c r="AK13" s="231">
        <f t="shared" si="7"/>
        <v>-0.4661787936977419</v>
      </c>
      <c r="AL13" s="231"/>
      <c r="AM13" s="231"/>
      <c r="AN13" s="231"/>
      <c r="AO13" s="231"/>
      <c r="AP13" s="231"/>
      <c r="AQ13" s="231"/>
      <c r="AR13" s="231"/>
      <c r="AS13" s="231"/>
      <c r="AT13" s="231"/>
      <c r="AU13" s="231"/>
    </row>
    <row r="14" spans="1:47" ht="12" customHeight="1">
      <c r="A14" s="33">
        <v>39819</v>
      </c>
      <c r="B14" s="62">
        <v>-5.9</v>
      </c>
      <c r="C14" s="63">
        <v>-6.8</v>
      </c>
      <c r="D14" s="57">
        <v>1.2</v>
      </c>
      <c r="E14" s="89">
        <v>-6</v>
      </c>
      <c r="F14" s="64">
        <f t="shared" si="2"/>
        <v>-2.4</v>
      </c>
      <c r="G14" s="65">
        <f t="shared" si="8"/>
        <v>76.85231947961078</v>
      </c>
      <c r="H14" s="122">
        <f t="shared" si="3"/>
        <v>-9.293849452429642</v>
      </c>
      <c r="I14" s="58">
        <v>-8.3</v>
      </c>
      <c r="J14" s="59">
        <v>3</v>
      </c>
      <c r="K14" s="59" t="s">
        <v>298</v>
      </c>
      <c r="L14" s="59">
        <v>0</v>
      </c>
      <c r="M14" s="59">
        <v>0</v>
      </c>
      <c r="N14" s="60">
        <v>5.9</v>
      </c>
      <c r="O14" s="60" t="s">
        <v>51</v>
      </c>
      <c r="P14" s="35">
        <v>0</v>
      </c>
      <c r="Q14" s="83" t="s">
        <v>189</v>
      </c>
      <c r="R14" s="6"/>
      <c r="S14" s="1">
        <v>1028</v>
      </c>
      <c r="T14" s="86" t="s">
        <v>256</v>
      </c>
      <c r="U14" s="1" t="s">
        <v>88</v>
      </c>
      <c r="V14" s="2">
        <v>39819</v>
      </c>
      <c r="AG14" s="231"/>
      <c r="AH14" s="231">
        <f t="shared" si="4"/>
        <v>3.9335016502932603</v>
      </c>
      <c r="AI14" s="231">
        <f t="shared" si="5"/>
        <v>3.670987255019139</v>
      </c>
      <c r="AJ14" s="231">
        <f t="shared" si="6"/>
        <v>3.0229872550191392</v>
      </c>
      <c r="AK14" s="231">
        <f t="shared" si="7"/>
        <v>-9.293849452429642</v>
      </c>
      <c r="AL14" s="231"/>
      <c r="AM14" s="231"/>
      <c r="AN14" s="231"/>
      <c r="AO14" s="231"/>
      <c r="AP14" s="231"/>
      <c r="AQ14" s="231"/>
      <c r="AR14" s="231"/>
      <c r="AS14" s="231"/>
      <c r="AT14" s="231"/>
      <c r="AU14" s="231"/>
    </row>
    <row r="15" spans="1:47" ht="12" customHeight="1">
      <c r="A15" s="33">
        <v>39820</v>
      </c>
      <c r="B15" s="62">
        <v>1.2</v>
      </c>
      <c r="C15" s="63">
        <v>0.8</v>
      </c>
      <c r="D15" s="57">
        <v>1.7</v>
      </c>
      <c r="E15" s="89">
        <v>-7.3</v>
      </c>
      <c r="F15" s="65">
        <f t="shared" si="2"/>
        <v>-2.8</v>
      </c>
      <c r="G15" s="65">
        <f t="shared" si="8"/>
        <v>92.35849944749852</v>
      </c>
      <c r="H15" s="122">
        <f t="shared" si="3"/>
        <v>0.10091207518867815</v>
      </c>
      <c r="I15" s="58">
        <v>-9</v>
      </c>
      <c r="J15" s="59">
        <v>8</v>
      </c>
      <c r="K15" s="59" t="s">
        <v>275</v>
      </c>
      <c r="L15" s="59">
        <v>2</v>
      </c>
      <c r="M15" s="59">
        <v>2.3</v>
      </c>
      <c r="N15" s="60">
        <v>13.6</v>
      </c>
      <c r="O15" s="60" t="s">
        <v>275</v>
      </c>
      <c r="P15" s="67">
        <v>2.6</v>
      </c>
      <c r="Q15" s="61">
        <v>0</v>
      </c>
      <c r="R15" s="6"/>
      <c r="S15" s="1">
        <v>1024</v>
      </c>
      <c r="T15" s="90" t="s">
        <v>82</v>
      </c>
      <c r="U15" s="1" t="s">
        <v>89</v>
      </c>
      <c r="V15" s="2">
        <v>39820</v>
      </c>
      <c r="AG15" s="231"/>
      <c r="AH15" s="231">
        <f t="shared" si="4"/>
        <v>6.6609578655798565</v>
      </c>
      <c r="AI15" s="231">
        <f t="shared" si="5"/>
        <v>6.471560733479681</v>
      </c>
      <c r="AJ15" s="231">
        <f t="shared" si="6"/>
        <v>6.15196073347968</v>
      </c>
      <c r="AK15" s="231">
        <f t="shared" si="7"/>
        <v>0.10091207518867815</v>
      </c>
      <c r="AL15" s="231"/>
      <c r="AM15" s="231"/>
      <c r="AN15" s="231"/>
      <c r="AO15" s="231"/>
      <c r="AP15" s="231"/>
      <c r="AQ15" s="231"/>
      <c r="AR15" s="231"/>
      <c r="AS15" s="231"/>
      <c r="AT15" s="231"/>
      <c r="AU15" s="231" t="e">
        <f>W7*(10^(85/(18429.1+(67.53*#REF!)+(0.003*31)))-1)</f>
        <v>#REF!</v>
      </c>
    </row>
    <row r="16" spans="1:47" ht="12" customHeight="1">
      <c r="A16" s="33">
        <v>39821</v>
      </c>
      <c r="B16" s="62">
        <v>1.6</v>
      </c>
      <c r="C16" s="63">
        <v>1.5</v>
      </c>
      <c r="D16" s="57">
        <v>3.4</v>
      </c>
      <c r="E16" s="57">
        <v>0.3</v>
      </c>
      <c r="F16" s="64">
        <f t="shared" si="2"/>
        <v>1.8499999999999999</v>
      </c>
      <c r="G16" s="65">
        <f t="shared" si="8"/>
        <v>98.11918332503731</v>
      </c>
      <c r="H16" s="122">
        <f t="shared" si="3"/>
        <v>1.3356805136065613</v>
      </c>
      <c r="I16" s="58">
        <v>-1.4</v>
      </c>
      <c r="J16" s="59">
        <v>8</v>
      </c>
      <c r="K16" s="59" t="s">
        <v>257</v>
      </c>
      <c r="L16" s="59">
        <v>2</v>
      </c>
      <c r="M16" s="59">
        <v>0.1</v>
      </c>
      <c r="N16" s="60">
        <v>8.8</v>
      </c>
      <c r="O16" s="60" t="s">
        <v>83</v>
      </c>
      <c r="P16" s="35">
        <v>0</v>
      </c>
      <c r="Q16" s="61">
        <v>0</v>
      </c>
      <c r="R16" s="6"/>
      <c r="S16" s="1">
        <v>1028</v>
      </c>
      <c r="T16" s="86" t="s">
        <v>144</v>
      </c>
      <c r="U16" s="1" t="s">
        <v>300</v>
      </c>
      <c r="V16" s="2">
        <v>39821</v>
      </c>
      <c r="AG16" s="231"/>
      <c r="AH16" s="231">
        <f t="shared" si="4"/>
        <v>6.855240365106215</v>
      </c>
      <c r="AI16" s="231">
        <f t="shared" si="5"/>
        <v>6.8062058612105245</v>
      </c>
      <c r="AJ16" s="231">
        <f t="shared" si="6"/>
        <v>6.726305861210524</v>
      </c>
      <c r="AK16" s="231">
        <f t="shared" si="7"/>
        <v>1.3356805136065613</v>
      </c>
      <c r="AL16" s="231"/>
      <c r="AM16" s="231"/>
      <c r="AN16" s="231"/>
      <c r="AO16" s="231"/>
      <c r="AP16" s="231"/>
      <c r="AQ16" s="231"/>
      <c r="AR16" s="231"/>
      <c r="AS16" s="231"/>
      <c r="AT16" s="231"/>
      <c r="AU16" s="231" t="e">
        <f>W8*(10^(85/(18429.1+(67.53*#REF!)+(0.003*31)))-1)</f>
        <v>#REF!</v>
      </c>
    </row>
    <row r="17" spans="1:47" ht="12" customHeight="1">
      <c r="A17" s="33">
        <v>39822</v>
      </c>
      <c r="B17" s="62">
        <v>1.1</v>
      </c>
      <c r="C17" s="63">
        <v>0.8</v>
      </c>
      <c r="D17" s="57">
        <v>2.1</v>
      </c>
      <c r="E17" s="57">
        <v>1.1</v>
      </c>
      <c r="F17" s="65">
        <f t="shared" si="2"/>
        <v>1.6</v>
      </c>
      <c r="G17" s="65">
        <f t="shared" si="8"/>
        <v>94.23430967552756</v>
      </c>
      <c r="H17" s="122">
        <f t="shared" si="3"/>
        <v>0.27864407099391597</v>
      </c>
      <c r="I17" s="58">
        <v>0.2</v>
      </c>
      <c r="J17" s="59">
        <v>8</v>
      </c>
      <c r="K17" s="59" t="s">
        <v>49</v>
      </c>
      <c r="L17" s="59">
        <v>1</v>
      </c>
      <c r="M17" s="59">
        <v>1.5</v>
      </c>
      <c r="N17" s="60">
        <v>10.3</v>
      </c>
      <c r="O17" s="60" t="s">
        <v>257</v>
      </c>
      <c r="P17" s="35">
        <v>0</v>
      </c>
      <c r="Q17" s="61">
        <v>0</v>
      </c>
      <c r="R17" s="6"/>
      <c r="S17" s="1">
        <v>1028</v>
      </c>
      <c r="T17" s="86" t="s">
        <v>461</v>
      </c>
      <c r="U17" s="1" t="s">
        <v>84</v>
      </c>
      <c r="V17" s="2">
        <v>39822</v>
      </c>
      <c r="AG17" s="231"/>
      <c r="AH17" s="231">
        <f t="shared" si="4"/>
        <v>6.613154757473732</v>
      </c>
      <c r="AI17" s="231">
        <f t="shared" si="5"/>
        <v>6.471560733479681</v>
      </c>
      <c r="AJ17" s="231">
        <f t="shared" si="6"/>
        <v>6.231860733479681</v>
      </c>
      <c r="AK17" s="231">
        <f t="shared" si="7"/>
        <v>0.27864407099391597</v>
      </c>
      <c r="AL17" s="231"/>
      <c r="AM17" s="231"/>
      <c r="AN17" s="231"/>
      <c r="AO17" s="231"/>
      <c r="AP17" s="231"/>
      <c r="AQ17" s="231"/>
      <c r="AR17" s="231"/>
      <c r="AS17" s="231"/>
      <c r="AT17" s="231"/>
      <c r="AU17" s="231">
        <f aca="true" t="shared" si="9" ref="AU17:AU24">W9*(10^(85/(18429.1+(67.53*B9)+(0.003*31)))-1)</f>
        <v>0</v>
      </c>
    </row>
    <row r="18" spans="1:47" ht="12" customHeight="1">
      <c r="A18" s="33">
        <v>39823</v>
      </c>
      <c r="B18" s="62">
        <v>-2.5</v>
      </c>
      <c r="C18" s="63">
        <v>-2.7</v>
      </c>
      <c r="D18" s="57">
        <v>4.7</v>
      </c>
      <c r="E18" s="82">
        <v>-3.8</v>
      </c>
      <c r="F18" s="64">
        <f t="shared" si="2"/>
        <v>0.4500000000000002</v>
      </c>
      <c r="G18" s="65">
        <f t="shared" si="8"/>
        <v>95.69093131589153</v>
      </c>
      <c r="H18" s="122">
        <f t="shared" si="3"/>
        <v>-3.0916158041542547</v>
      </c>
      <c r="I18" s="58">
        <v>-5.5</v>
      </c>
      <c r="J18" s="59">
        <v>8</v>
      </c>
      <c r="K18" s="59" t="s">
        <v>49</v>
      </c>
      <c r="L18" s="59">
        <v>3</v>
      </c>
      <c r="M18" s="59">
        <v>6</v>
      </c>
      <c r="N18" s="60">
        <v>20.3</v>
      </c>
      <c r="O18" s="60" t="s">
        <v>299</v>
      </c>
      <c r="P18" s="35">
        <v>0</v>
      </c>
      <c r="Q18" s="61">
        <v>0</v>
      </c>
      <c r="R18" s="6"/>
      <c r="S18" s="1">
        <v>1024</v>
      </c>
      <c r="T18" s="86" t="s">
        <v>273</v>
      </c>
      <c r="U18" s="1" t="s">
        <v>85</v>
      </c>
      <c r="V18" s="2">
        <v>39823</v>
      </c>
      <c r="AG18" s="231"/>
      <c r="AH18" s="231">
        <f t="shared" si="4"/>
        <v>5.082050002605385</v>
      </c>
      <c r="AI18" s="231">
        <f t="shared" si="5"/>
        <v>5.007060977432383</v>
      </c>
      <c r="AJ18" s="231">
        <f t="shared" si="6"/>
        <v>4.863060977432383</v>
      </c>
      <c r="AK18" s="231">
        <f t="shared" si="7"/>
        <v>-3.0916158041542547</v>
      </c>
      <c r="AL18" s="231"/>
      <c r="AM18" s="231"/>
      <c r="AN18" s="231"/>
      <c r="AO18" s="231"/>
      <c r="AP18" s="231"/>
      <c r="AQ18" s="231"/>
      <c r="AR18" s="231"/>
      <c r="AS18" s="231"/>
      <c r="AT18" s="231"/>
      <c r="AU18" s="231">
        <f t="shared" si="9"/>
        <v>0</v>
      </c>
    </row>
    <row r="19" spans="1:47" ht="12" customHeight="1">
      <c r="A19" s="33">
        <v>39824</v>
      </c>
      <c r="B19" s="62">
        <v>4.7</v>
      </c>
      <c r="C19" s="63">
        <v>4.2</v>
      </c>
      <c r="D19" s="91">
        <v>9.8</v>
      </c>
      <c r="E19" s="82">
        <v>-2.5</v>
      </c>
      <c r="F19" s="65">
        <f t="shared" si="2"/>
        <v>3.6500000000000004</v>
      </c>
      <c r="G19" s="65">
        <f t="shared" si="8"/>
        <v>91.87779526438256</v>
      </c>
      <c r="H19" s="122">
        <f t="shared" si="3"/>
        <v>3.494827700605618</v>
      </c>
      <c r="I19" s="58">
        <v>-1.4</v>
      </c>
      <c r="J19" s="59">
        <v>7</v>
      </c>
      <c r="K19" s="59" t="s">
        <v>50</v>
      </c>
      <c r="L19" s="59">
        <v>6</v>
      </c>
      <c r="M19" s="59">
        <v>10.5</v>
      </c>
      <c r="N19" s="60">
        <v>31.7</v>
      </c>
      <c r="O19" s="60" t="s">
        <v>49</v>
      </c>
      <c r="P19" s="67">
        <v>3.2</v>
      </c>
      <c r="Q19" s="61">
        <v>0</v>
      </c>
      <c r="R19" s="6"/>
      <c r="S19" s="1">
        <v>1017</v>
      </c>
      <c r="T19" s="86" t="s">
        <v>146</v>
      </c>
      <c r="U19" s="1" t="s">
        <v>86</v>
      </c>
      <c r="V19" s="2">
        <v>39824</v>
      </c>
      <c r="AG19" s="231"/>
      <c r="AH19" s="231">
        <f t="shared" si="4"/>
        <v>8.538851061383744</v>
      </c>
      <c r="AI19" s="231">
        <f t="shared" si="5"/>
        <v>8.244808096108713</v>
      </c>
      <c r="AJ19" s="231">
        <f t="shared" si="6"/>
        <v>7.845308096108713</v>
      </c>
      <c r="AK19" s="231">
        <f t="shared" si="7"/>
        <v>3.494827700605618</v>
      </c>
      <c r="AL19" s="231"/>
      <c r="AM19" s="231"/>
      <c r="AN19" s="231"/>
      <c r="AO19" s="231"/>
      <c r="AP19" s="231"/>
      <c r="AQ19" s="231"/>
      <c r="AR19" s="231"/>
      <c r="AS19" s="231"/>
      <c r="AT19" s="231"/>
      <c r="AU19" s="231">
        <f t="shared" si="9"/>
        <v>0</v>
      </c>
    </row>
    <row r="20" spans="1:47" ht="12" customHeight="1">
      <c r="A20" s="33">
        <v>39825</v>
      </c>
      <c r="B20" s="62">
        <v>9</v>
      </c>
      <c r="C20" s="63">
        <v>8.8</v>
      </c>
      <c r="D20" s="92">
        <v>10</v>
      </c>
      <c r="E20" s="57">
        <v>4.7</v>
      </c>
      <c r="F20" s="64">
        <f t="shared" si="2"/>
        <v>7.35</v>
      </c>
      <c r="G20" s="65">
        <f t="shared" si="8"/>
        <v>97.26465264817581</v>
      </c>
      <c r="H20" s="122">
        <f t="shared" si="3"/>
        <v>8.590024225945662</v>
      </c>
      <c r="I20" s="58">
        <v>6.3</v>
      </c>
      <c r="J20" s="59">
        <v>8</v>
      </c>
      <c r="K20" s="59" t="s">
        <v>52</v>
      </c>
      <c r="L20" s="59">
        <v>5</v>
      </c>
      <c r="M20" s="59">
        <v>6.6</v>
      </c>
      <c r="N20" s="60">
        <v>39.8</v>
      </c>
      <c r="O20" s="60" t="s">
        <v>231</v>
      </c>
      <c r="P20" s="93">
        <v>5.7</v>
      </c>
      <c r="Q20" s="61">
        <v>0</v>
      </c>
      <c r="R20" s="6"/>
      <c r="S20" s="1">
        <v>1006</v>
      </c>
      <c r="T20" s="85" t="s">
        <v>350</v>
      </c>
      <c r="U20" s="1" t="s">
        <v>87</v>
      </c>
      <c r="V20" s="2">
        <v>39825</v>
      </c>
      <c r="AG20" s="231"/>
      <c r="AH20" s="231">
        <f t="shared" si="4"/>
        <v>11.474893337456098</v>
      </c>
      <c r="AI20" s="231">
        <f t="shared" si="5"/>
        <v>11.32081514642534</v>
      </c>
      <c r="AJ20" s="231">
        <f t="shared" si="6"/>
        <v>11.161015146425342</v>
      </c>
      <c r="AK20" s="231">
        <f t="shared" si="7"/>
        <v>8.590024225945662</v>
      </c>
      <c r="AL20" s="231"/>
      <c r="AM20" s="231"/>
      <c r="AN20" s="231"/>
      <c r="AO20" s="231"/>
      <c r="AP20" s="231"/>
      <c r="AQ20" s="231"/>
      <c r="AR20" s="231"/>
      <c r="AS20" s="231"/>
      <c r="AT20" s="231"/>
      <c r="AU20" s="231">
        <f t="shared" si="9"/>
        <v>0</v>
      </c>
    </row>
    <row r="21" spans="1:47" ht="12" customHeight="1">
      <c r="A21" s="33">
        <v>39826</v>
      </c>
      <c r="B21" s="62">
        <v>4.1</v>
      </c>
      <c r="C21" s="63">
        <v>4</v>
      </c>
      <c r="D21" s="91">
        <v>7.8</v>
      </c>
      <c r="E21" s="57">
        <v>3.8</v>
      </c>
      <c r="F21" s="65">
        <f t="shared" si="2"/>
        <v>5.8</v>
      </c>
      <c r="G21" s="65">
        <f t="shared" si="8"/>
        <v>98.32337530110543</v>
      </c>
      <c r="H21" s="122">
        <f t="shared" si="3"/>
        <v>3.8596771885727836</v>
      </c>
      <c r="I21" s="58">
        <v>-0.6</v>
      </c>
      <c r="J21" s="59">
        <v>7</v>
      </c>
      <c r="K21" s="59" t="s">
        <v>51</v>
      </c>
      <c r="L21" s="59">
        <v>2</v>
      </c>
      <c r="M21" s="59">
        <v>2.6</v>
      </c>
      <c r="N21" s="60">
        <v>17.3</v>
      </c>
      <c r="O21" s="60" t="s">
        <v>51</v>
      </c>
      <c r="P21" s="93">
        <v>0.2</v>
      </c>
      <c r="Q21" s="61">
        <v>0</v>
      </c>
      <c r="R21" s="6"/>
      <c r="S21" s="1">
        <v>1005</v>
      </c>
      <c r="T21" s="86" t="s">
        <v>408</v>
      </c>
      <c r="U21" s="1" t="s">
        <v>88</v>
      </c>
      <c r="V21" s="2">
        <v>39826</v>
      </c>
      <c r="AG21" s="231"/>
      <c r="AH21" s="231">
        <f t="shared" si="4"/>
        <v>8.187084292086206</v>
      </c>
      <c r="AI21" s="231">
        <f t="shared" si="5"/>
        <v>8.129717614725772</v>
      </c>
      <c r="AJ21" s="231">
        <f t="shared" si="6"/>
        <v>8.049817614725772</v>
      </c>
      <c r="AK21" s="231">
        <f t="shared" si="7"/>
        <v>3.8596771885727836</v>
      </c>
      <c r="AL21" s="231"/>
      <c r="AM21" s="231"/>
      <c r="AN21" s="231"/>
      <c r="AO21" s="231"/>
      <c r="AP21" s="231"/>
      <c r="AQ21" s="231"/>
      <c r="AR21" s="231"/>
      <c r="AS21" s="231"/>
      <c r="AT21" s="231"/>
      <c r="AU21" s="231">
        <f t="shared" si="9"/>
        <v>0</v>
      </c>
    </row>
    <row r="22" spans="1:47" ht="12" customHeight="1">
      <c r="A22" s="33">
        <v>39827</v>
      </c>
      <c r="B22" s="62">
        <v>-2.6</v>
      </c>
      <c r="C22" s="63">
        <v>-2.8</v>
      </c>
      <c r="D22" s="91">
        <v>6.6</v>
      </c>
      <c r="E22" s="82">
        <v>-3.2</v>
      </c>
      <c r="F22" s="64">
        <f t="shared" si="2"/>
        <v>1.6999999999999997</v>
      </c>
      <c r="G22" s="65">
        <f t="shared" si="8"/>
        <v>95.6685610661713</v>
      </c>
      <c r="H22" s="122">
        <f t="shared" si="3"/>
        <v>-3.19424603390384</v>
      </c>
      <c r="I22" s="58">
        <v>-5.4</v>
      </c>
      <c r="J22" s="59">
        <v>2</v>
      </c>
      <c r="K22" s="59" t="s">
        <v>298</v>
      </c>
      <c r="L22" s="59">
        <v>0</v>
      </c>
      <c r="M22" s="59">
        <v>4.6</v>
      </c>
      <c r="N22" s="60">
        <v>18.8</v>
      </c>
      <c r="O22" s="60" t="s">
        <v>49</v>
      </c>
      <c r="P22" s="35">
        <v>0</v>
      </c>
      <c r="Q22" s="61">
        <v>0</v>
      </c>
      <c r="R22" s="6"/>
      <c r="S22" s="1">
        <v>1013</v>
      </c>
      <c r="T22" s="85" t="s">
        <v>303</v>
      </c>
      <c r="U22" s="1" t="s">
        <v>89</v>
      </c>
      <c r="V22" s="2">
        <v>39827</v>
      </c>
      <c r="AG22" s="231"/>
      <c r="AH22" s="231">
        <f t="shared" si="4"/>
        <v>5.044432006440369</v>
      </c>
      <c r="AI22" s="231">
        <f t="shared" si="5"/>
        <v>4.969935514522895</v>
      </c>
      <c r="AJ22" s="231">
        <f t="shared" si="6"/>
        <v>4.825935514522895</v>
      </c>
      <c r="AK22" s="231">
        <f t="shared" si="7"/>
        <v>-3.19424603390384</v>
      </c>
      <c r="AL22" s="231"/>
      <c r="AM22" s="231"/>
      <c r="AN22" s="231"/>
      <c r="AO22" s="231"/>
      <c r="AP22" s="231"/>
      <c r="AQ22" s="231"/>
      <c r="AR22" s="231"/>
      <c r="AS22" s="231"/>
      <c r="AT22" s="231"/>
      <c r="AU22" s="231">
        <f t="shared" si="9"/>
        <v>0</v>
      </c>
    </row>
    <row r="23" spans="1:47" ht="12" customHeight="1">
      <c r="A23" s="33">
        <v>39828</v>
      </c>
      <c r="B23" s="62">
        <v>6.6</v>
      </c>
      <c r="C23" s="63">
        <v>6.3</v>
      </c>
      <c r="D23" s="91">
        <v>7.1</v>
      </c>
      <c r="E23" s="82">
        <v>-2.6</v>
      </c>
      <c r="F23" s="65">
        <f t="shared" si="2"/>
        <v>2.25</v>
      </c>
      <c r="G23" s="65">
        <f t="shared" si="8"/>
        <v>95.49242637788201</v>
      </c>
      <c r="H23" s="122">
        <f t="shared" si="3"/>
        <v>5.9320465916980725</v>
      </c>
      <c r="I23" s="58">
        <v>-0.4</v>
      </c>
      <c r="J23" s="59">
        <v>8</v>
      </c>
      <c r="K23" s="59" t="s">
        <v>49</v>
      </c>
      <c r="L23" s="59">
        <v>4</v>
      </c>
      <c r="M23" s="59">
        <v>12.4</v>
      </c>
      <c r="N23" s="60">
        <v>33.2</v>
      </c>
      <c r="O23" s="60" t="s">
        <v>50</v>
      </c>
      <c r="P23" s="67">
        <v>0.8</v>
      </c>
      <c r="Q23" s="1">
        <v>0</v>
      </c>
      <c r="R23" s="6"/>
      <c r="S23" s="1">
        <v>1008</v>
      </c>
      <c r="T23" s="85" t="s">
        <v>3</v>
      </c>
      <c r="U23" s="1" t="s">
        <v>300</v>
      </c>
      <c r="V23" s="2">
        <v>39828</v>
      </c>
      <c r="AG23" s="231"/>
      <c r="AH23" s="231">
        <f t="shared" si="4"/>
        <v>9.742402704808889</v>
      </c>
      <c r="AI23" s="231">
        <f t="shared" si="5"/>
        <v>9.542956730326413</v>
      </c>
      <c r="AJ23" s="231">
        <f t="shared" si="6"/>
        <v>9.303256730326414</v>
      </c>
      <c r="AK23" s="231">
        <f t="shared" si="7"/>
        <v>5.9320465916980725</v>
      </c>
      <c r="AL23" s="231"/>
      <c r="AM23" s="231"/>
      <c r="AN23" s="231"/>
      <c r="AO23" s="231"/>
      <c r="AP23" s="231"/>
      <c r="AQ23" s="231"/>
      <c r="AR23" s="231"/>
      <c r="AS23" s="231"/>
      <c r="AT23" s="231"/>
      <c r="AU23" s="231">
        <f t="shared" si="9"/>
        <v>0</v>
      </c>
    </row>
    <row r="24" spans="1:47" ht="12" customHeight="1">
      <c r="A24" s="33">
        <v>39829</v>
      </c>
      <c r="B24" s="62">
        <v>6.5</v>
      </c>
      <c r="C24" s="63">
        <v>6.3</v>
      </c>
      <c r="D24" s="91">
        <v>8.7</v>
      </c>
      <c r="E24" s="57">
        <v>4.6</v>
      </c>
      <c r="F24" s="64">
        <f t="shared" si="2"/>
        <v>6.6499999999999995</v>
      </c>
      <c r="G24" s="65">
        <f t="shared" si="8"/>
        <v>96.9783583457433</v>
      </c>
      <c r="H24" s="122">
        <f t="shared" si="3"/>
        <v>6.055617451485233</v>
      </c>
      <c r="I24" s="58">
        <v>3.1</v>
      </c>
      <c r="J24" s="59">
        <v>7</v>
      </c>
      <c r="K24" s="59" t="s">
        <v>257</v>
      </c>
      <c r="L24" s="59">
        <v>3</v>
      </c>
      <c r="M24" s="59">
        <v>9.8</v>
      </c>
      <c r="N24" s="60">
        <v>24</v>
      </c>
      <c r="O24" s="60" t="s">
        <v>257</v>
      </c>
      <c r="P24" s="67">
        <v>2.8</v>
      </c>
      <c r="Q24" s="1">
        <v>0</v>
      </c>
      <c r="R24" s="6"/>
      <c r="S24" s="1">
        <v>1009</v>
      </c>
      <c r="T24" s="85" t="s">
        <v>4</v>
      </c>
      <c r="U24" s="1" t="s">
        <v>84</v>
      </c>
      <c r="V24" s="2">
        <v>39829</v>
      </c>
      <c r="AG24" s="231"/>
      <c r="AH24" s="231">
        <f t="shared" si="4"/>
        <v>9.67551615678414</v>
      </c>
      <c r="AI24" s="231">
        <f t="shared" si="5"/>
        <v>9.542956730326413</v>
      </c>
      <c r="AJ24" s="231">
        <f t="shared" si="6"/>
        <v>9.383156730326412</v>
      </c>
      <c r="AK24" s="231">
        <f t="shared" si="7"/>
        <v>6.055617451485233</v>
      </c>
      <c r="AL24" s="231"/>
      <c r="AM24" s="231"/>
      <c r="AN24" s="231"/>
      <c r="AO24" s="231"/>
      <c r="AP24" s="231"/>
      <c r="AQ24" s="231"/>
      <c r="AR24" s="231"/>
      <c r="AS24" s="231"/>
      <c r="AT24" s="231"/>
      <c r="AU24" s="231">
        <f t="shared" si="9"/>
        <v>0</v>
      </c>
    </row>
    <row r="25" spans="1:47" ht="12" customHeight="1">
      <c r="A25" s="33">
        <v>39830</v>
      </c>
      <c r="B25" s="62">
        <v>5.5</v>
      </c>
      <c r="C25" s="63">
        <v>4.9</v>
      </c>
      <c r="D25" s="91">
        <v>7.9</v>
      </c>
      <c r="E25" s="91">
        <v>5.4</v>
      </c>
      <c r="F25" s="65">
        <f t="shared" si="2"/>
        <v>6.65</v>
      </c>
      <c r="G25" s="65">
        <f t="shared" si="8"/>
        <v>90.59698915103704</v>
      </c>
      <c r="H25" s="122">
        <f t="shared" si="3"/>
        <v>4.087050545260855</v>
      </c>
      <c r="I25" s="58">
        <v>3.2</v>
      </c>
      <c r="J25" s="59">
        <v>3</v>
      </c>
      <c r="K25" s="59" t="s">
        <v>52</v>
      </c>
      <c r="L25" s="59">
        <v>5</v>
      </c>
      <c r="M25" s="59">
        <v>11.7</v>
      </c>
      <c r="N25" s="94">
        <v>39.8</v>
      </c>
      <c r="O25" s="60" t="s">
        <v>257</v>
      </c>
      <c r="P25" s="93">
        <v>10.1</v>
      </c>
      <c r="Q25" s="1">
        <v>0</v>
      </c>
      <c r="R25" s="6"/>
      <c r="S25" s="1">
        <v>1003</v>
      </c>
      <c r="T25" s="86" t="s">
        <v>359</v>
      </c>
      <c r="U25" s="1" t="s">
        <v>85</v>
      </c>
      <c r="V25" s="2">
        <v>39830</v>
      </c>
      <c r="AG25" s="231"/>
      <c r="AH25" s="231">
        <f t="shared" si="4"/>
        <v>9.028595330281249</v>
      </c>
      <c r="AI25" s="231">
        <f t="shared" si="5"/>
        <v>8.659035531865939</v>
      </c>
      <c r="AJ25" s="231">
        <f t="shared" si="6"/>
        <v>8.179635531865939</v>
      </c>
      <c r="AK25" s="231">
        <f t="shared" si="7"/>
        <v>4.087050545260855</v>
      </c>
      <c r="AL25" s="231"/>
      <c r="AM25" s="231"/>
      <c r="AN25" s="231"/>
      <c r="AO25" s="231"/>
      <c r="AP25" s="231"/>
      <c r="AQ25" s="231"/>
      <c r="AR25" s="231"/>
      <c r="AS25" s="231"/>
      <c r="AT25" s="231"/>
      <c r="AU25" s="231"/>
    </row>
    <row r="26" spans="1:47" ht="12" customHeight="1">
      <c r="A26" s="33">
        <v>39831</v>
      </c>
      <c r="B26" s="62">
        <v>1.7</v>
      </c>
      <c r="C26" s="63">
        <v>1.6</v>
      </c>
      <c r="D26" s="91">
        <v>5.6</v>
      </c>
      <c r="E26" s="57">
        <v>1.5</v>
      </c>
      <c r="F26" s="64">
        <f t="shared" si="2"/>
        <v>3.55</v>
      </c>
      <c r="G26" s="65">
        <f t="shared" si="8"/>
        <v>98.1281055041612</v>
      </c>
      <c r="H26" s="122">
        <f t="shared" si="3"/>
        <v>1.4367263332455251</v>
      </c>
      <c r="I26" s="58">
        <v>-1.3</v>
      </c>
      <c r="J26" s="59">
        <v>3</v>
      </c>
      <c r="K26" s="59" t="s">
        <v>51</v>
      </c>
      <c r="L26" s="59">
        <v>3</v>
      </c>
      <c r="M26" s="59">
        <v>7.5</v>
      </c>
      <c r="N26" s="60">
        <v>25.4</v>
      </c>
      <c r="O26" s="60" t="s">
        <v>83</v>
      </c>
      <c r="P26" s="67">
        <v>4.8</v>
      </c>
      <c r="Q26" s="1">
        <v>0</v>
      </c>
      <c r="R26" s="6"/>
      <c r="S26" s="1">
        <v>990</v>
      </c>
      <c r="T26" s="86" t="s">
        <v>222</v>
      </c>
      <c r="U26" s="1" t="s">
        <v>86</v>
      </c>
      <c r="V26" s="2">
        <v>39831</v>
      </c>
      <c r="AG26" s="231"/>
      <c r="AH26" s="231">
        <f t="shared" si="4"/>
        <v>6.90458694814902</v>
      </c>
      <c r="AI26" s="231">
        <f t="shared" si="5"/>
        <v>6.855240365106215</v>
      </c>
      <c r="AJ26" s="231">
        <f t="shared" si="6"/>
        <v>6.7753403651062145</v>
      </c>
      <c r="AK26" s="231">
        <f t="shared" si="7"/>
        <v>1.4367263332455251</v>
      </c>
      <c r="AL26" s="231"/>
      <c r="AM26" s="231"/>
      <c r="AN26" s="231"/>
      <c r="AO26" s="231"/>
      <c r="AP26" s="231"/>
      <c r="AQ26" s="231"/>
      <c r="AR26" s="231"/>
      <c r="AS26" s="231"/>
      <c r="AT26" s="231"/>
      <c r="AU26" s="231"/>
    </row>
    <row r="27" spans="1:47" ht="12" customHeight="1">
      <c r="A27" s="33">
        <v>39832</v>
      </c>
      <c r="B27" s="62">
        <v>2.2</v>
      </c>
      <c r="C27" s="63">
        <v>2</v>
      </c>
      <c r="D27" s="91">
        <v>6.4</v>
      </c>
      <c r="E27" s="57">
        <v>1.6</v>
      </c>
      <c r="F27" s="65">
        <f t="shared" si="2"/>
        <v>4</v>
      </c>
      <c r="G27" s="65">
        <f t="shared" si="8"/>
        <v>96.34792394739506</v>
      </c>
      <c r="H27" s="122">
        <f t="shared" si="3"/>
        <v>1.6800479377044424</v>
      </c>
      <c r="I27" s="58">
        <v>-0.9</v>
      </c>
      <c r="J27" s="59">
        <v>8</v>
      </c>
      <c r="K27" s="59" t="s">
        <v>49</v>
      </c>
      <c r="L27" s="59">
        <v>3</v>
      </c>
      <c r="M27" s="59">
        <v>8.5</v>
      </c>
      <c r="N27" s="60">
        <v>32.4</v>
      </c>
      <c r="O27" s="60" t="s">
        <v>83</v>
      </c>
      <c r="P27" s="67">
        <v>0.3</v>
      </c>
      <c r="Q27" s="95">
        <v>0</v>
      </c>
      <c r="R27" s="228" t="s">
        <v>2</v>
      </c>
      <c r="S27" s="1">
        <v>975</v>
      </c>
      <c r="T27" s="90" t="s">
        <v>33</v>
      </c>
      <c r="U27" s="1" t="s">
        <v>87</v>
      </c>
      <c r="V27" s="2">
        <v>39832</v>
      </c>
      <c r="AG27" s="231"/>
      <c r="AH27" s="231">
        <f t="shared" si="4"/>
        <v>7.1560610769283075</v>
      </c>
      <c r="AI27" s="231">
        <f t="shared" si="5"/>
        <v>7.054516284028025</v>
      </c>
      <c r="AJ27" s="231">
        <f t="shared" si="6"/>
        <v>6.894716284028025</v>
      </c>
      <c r="AK27" s="231">
        <f t="shared" si="7"/>
        <v>1.6800479377044424</v>
      </c>
      <c r="AL27" s="231"/>
      <c r="AM27" s="231"/>
      <c r="AN27" s="231"/>
      <c r="AO27" s="231"/>
      <c r="AP27" s="231"/>
      <c r="AQ27" s="231"/>
      <c r="AR27" s="231"/>
      <c r="AS27" s="231"/>
      <c r="AT27" s="231"/>
      <c r="AU27" s="231"/>
    </row>
    <row r="28" spans="1:47" ht="12" customHeight="1">
      <c r="A28" s="33">
        <v>39833</v>
      </c>
      <c r="B28" s="62">
        <v>0.5</v>
      </c>
      <c r="C28" s="63">
        <v>0.2</v>
      </c>
      <c r="D28" s="91">
        <v>5.1</v>
      </c>
      <c r="E28" s="57">
        <v>0.4</v>
      </c>
      <c r="F28" s="64">
        <f t="shared" si="2"/>
        <v>2.75</v>
      </c>
      <c r="G28" s="65">
        <f t="shared" si="8"/>
        <v>94.06312971997328</v>
      </c>
      <c r="H28" s="122">
        <f t="shared" si="3"/>
        <v>-0.34219672464266226</v>
      </c>
      <c r="I28" s="58">
        <v>-2.3</v>
      </c>
      <c r="J28" s="59">
        <v>3</v>
      </c>
      <c r="K28" s="59" t="s">
        <v>299</v>
      </c>
      <c r="L28" s="59">
        <v>2</v>
      </c>
      <c r="M28" s="59">
        <v>5.3</v>
      </c>
      <c r="N28" s="60">
        <v>28.3</v>
      </c>
      <c r="O28" s="60" t="s">
        <v>128</v>
      </c>
      <c r="P28" s="66">
        <v>0</v>
      </c>
      <c r="Q28" s="1">
        <v>0</v>
      </c>
      <c r="R28" s="6"/>
      <c r="S28" s="1">
        <v>986</v>
      </c>
      <c r="T28" s="85" t="s">
        <v>226</v>
      </c>
      <c r="U28" s="1" t="s">
        <v>88</v>
      </c>
      <c r="V28" s="2">
        <v>39833</v>
      </c>
      <c r="AG28" s="231"/>
      <c r="AH28" s="231">
        <f t="shared" si="4"/>
        <v>6.332654997374652</v>
      </c>
      <c r="AI28" s="231">
        <f t="shared" si="5"/>
        <v>6.196393484898889</v>
      </c>
      <c r="AJ28" s="231">
        <f t="shared" si="6"/>
        <v>5.956693484898889</v>
      </c>
      <c r="AK28" s="231">
        <f t="shared" si="7"/>
        <v>-0.34219672464266226</v>
      </c>
      <c r="AL28" s="231"/>
      <c r="AM28" s="231"/>
      <c r="AN28" s="231"/>
      <c r="AO28" s="231"/>
      <c r="AP28" s="231"/>
      <c r="AQ28" s="231"/>
      <c r="AR28" s="231"/>
      <c r="AS28" s="231"/>
      <c r="AT28" s="231"/>
      <c r="AU28" s="231"/>
    </row>
    <row r="29" spans="1:47" ht="12" customHeight="1">
      <c r="A29" s="33">
        <v>39834</v>
      </c>
      <c r="B29" s="62">
        <v>-0.7</v>
      </c>
      <c r="C29" s="63">
        <v>-0.9</v>
      </c>
      <c r="D29" s="91">
        <v>9.1</v>
      </c>
      <c r="E29" s="82">
        <v>-0.8</v>
      </c>
      <c r="F29" s="65">
        <f t="shared" si="2"/>
        <v>4.1499999999999995</v>
      </c>
      <c r="G29" s="65">
        <f t="shared" si="8"/>
        <v>96.06503088786572</v>
      </c>
      <c r="H29" s="122">
        <f t="shared" si="3"/>
        <v>-1.2475589167899395</v>
      </c>
      <c r="I29" s="58">
        <v>-4.2</v>
      </c>
      <c r="J29" s="59">
        <v>0</v>
      </c>
      <c r="K29" s="59" t="s">
        <v>257</v>
      </c>
      <c r="L29" s="59">
        <v>1</v>
      </c>
      <c r="M29" s="59">
        <v>6.5</v>
      </c>
      <c r="N29" s="60">
        <v>20.3</v>
      </c>
      <c r="O29" s="60" t="s">
        <v>49</v>
      </c>
      <c r="P29" s="93">
        <v>6.2</v>
      </c>
      <c r="Q29" s="1">
        <v>0</v>
      </c>
      <c r="R29" s="6"/>
      <c r="S29" s="1">
        <v>999</v>
      </c>
      <c r="T29" s="85" t="s">
        <v>13</v>
      </c>
      <c r="U29" s="1" t="s">
        <v>89</v>
      </c>
      <c r="V29" s="2">
        <v>39834</v>
      </c>
      <c r="AG29" s="231"/>
      <c r="AH29" s="231">
        <f t="shared" si="4"/>
        <v>5.803042564380657</v>
      </c>
      <c r="AI29" s="231">
        <f t="shared" si="5"/>
        <v>5.718694631908273</v>
      </c>
      <c r="AJ29" s="231">
        <f t="shared" si="6"/>
        <v>5.574694631908273</v>
      </c>
      <c r="AK29" s="231">
        <f t="shared" si="7"/>
        <v>-1.2475589167899395</v>
      </c>
      <c r="AL29" s="231"/>
      <c r="AM29" s="231"/>
      <c r="AN29" s="231"/>
      <c r="AO29" s="231"/>
      <c r="AP29" s="231"/>
      <c r="AQ29" s="231"/>
      <c r="AR29" s="231"/>
      <c r="AS29" s="231"/>
      <c r="AT29" s="231"/>
      <c r="AU29" s="231"/>
    </row>
    <row r="30" spans="1:47" ht="12" customHeight="1">
      <c r="A30" s="33">
        <v>39835</v>
      </c>
      <c r="B30" s="62">
        <v>9.1</v>
      </c>
      <c r="C30" s="63">
        <v>9</v>
      </c>
      <c r="D30" s="91">
        <v>9.3</v>
      </c>
      <c r="E30" s="82">
        <v>-0.7</v>
      </c>
      <c r="F30" s="64">
        <f t="shared" si="2"/>
        <v>4.300000000000001</v>
      </c>
      <c r="G30" s="65">
        <f t="shared" si="8"/>
        <v>98.63555410312695</v>
      </c>
      <c r="H30" s="122">
        <f t="shared" si="3"/>
        <v>8.896583680192695</v>
      </c>
      <c r="I30" s="58">
        <v>2</v>
      </c>
      <c r="J30" s="59">
        <v>8</v>
      </c>
      <c r="K30" s="59" t="s">
        <v>51</v>
      </c>
      <c r="L30" s="59">
        <v>3</v>
      </c>
      <c r="M30" s="59">
        <v>10.3</v>
      </c>
      <c r="N30" s="60">
        <v>35.4</v>
      </c>
      <c r="O30" s="60" t="s">
        <v>49</v>
      </c>
      <c r="P30" s="67">
        <v>4</v>
      </c>
      <c r="Q30" s="1">
        <v>0</v>
      </c>
      <c r="R30" s="6"/>
      <c r="S30" s="1">
        <v>979</v>
      </c>
      <c r="T30" s="85" t="s">
        <v>187</v>
      </c>
      <c r="U30" s="1" t="s">
        <v>300</v>
      </c>
      <c r="V30" s="2">
        <v>39835</v>
      </c>
      <c r="AG30" s="231"/>
      <c r="AH30" s="231">
        <f t="shared" si="4"/>
        <v>11.552622622814317</v>
      </c>
      <c r="AI30" s="231">
        <f t="shared" si="5"/>
        <v>11.474893337456098</v>
      </c>
      <c r="AJ30" s="231">
        <f t="shared" si="6"/>
        <v>11.394993337456098</v>
      </c>
      <c r="AK30" s="231">
        <f t="shared" si="7"/>
        <v>8.896583680192695</v>
      </c>
      <c r="AL30" s="231"/>
      <c r="AM30" s="231"/>
      <c r="AN30" s="231"/>
      <c r="AO30" s="231"/>
      <c r="AP30" s="231"/>
      <c r="AQ30" s="231"/>
      <c r="AR30" s="231"/>
      <c r="AS30" s="231"/>
      <c r="AT30" s="231"/>
      <c r="AU30" s="231"/>
    </row>
    <row r="31" spans="1:47" ht="12" customHeight="1">
      <c r="A31" s="33">
        <v>39836</v>
      </c>
      <c r="B31" s="62">
        <v>2</v>
      </c>
      <c r="C31" s="63">
        <v>1.8</v>
      </c>
      <c r="D31" s="91">
        <v>5.9</v>
      </c>
      <c r="E31" s="57">
        <v>1.9</v>
      </c>
      <c r="F31" s="65">
        <f t="shared" si="2"/>
        <v>3.9000000000000004</v>
      </c>
      <c r="G31" s="65">
        <f t="shared" si="8"/>
        <v>96.31344013008061</v>
      </c>
      <c r="H31" s="122">
        <f t="shared" si="3"/>
        <v>1.4759251893073708</v>
      </c>
      <c r="I31" s="58">
        <v>-0.8</v>
      </c>
      <c r="J31" s="59">
        <v>8</v>
      </c>
      <c r="K31" s="59" t="s">
        <v>52</v>
      </c>
      <c r="L31" s="59">
        <v>3</v>
      </c>
      <c r="M31" s="59">
        <v>6.8</v>
      </c>
      <c r="N31" s="60">
        <v>31</v>
      </c>
      <c r="O31" s="60" t="s">
        <v>128</v>
      </c>
      <c r="P31" s="67">
        <v>0.1</v>
      </c>
      <c r="Q31" s="95">
        <v>0</v>
      </c>
      <c r="R31" s="228" t="s">
        <v>2</v>
      </c>
      <c r="S31" s="1">
        <v>973</v>
      </c>
      <c r="T31" s="85" t="s">
        <v>224</v>
      </c>
      <c r="U31" s="1" t="s">
        <v>84</v>
      </c>
      <c r="V31" s="2">
        <v>39836</v>
      </c>
      <c r="AG31" s="231"/>
      <c r="AH31" s="231">
        <f t="shared" si="4"/>
        <v>7.054516284028025</v>
      </c>
      <c r="AI31" s="231">
        <f t="shared" si="5"/>
        <v>6.954247317684119</v>
      </c>
      <c r="AJ31" s="231">
        <f t="shared" si="6"/>
        <v>6.794447317684119</v>
      </c>
      <c r="AK31" s="231">
        <f t="shared" si="7"/>
        <v>1.4759251893073708</v>
      </c>
      <c r="AL31" s="231"/>
      <c r="AM31" s="231"/>
      <c r="AN31" s="231"/>
      <c r="AO31" s="231"/>
      <c r="AP31" s="231"/>
      <c r="AQ31" s="231"/>
      <c r="AR31" s="231"/>
      <c r="AS31" s="231"/>
      <c r="AT31" s="231"/>
      <c r="AU31" s="231"/>
    </row>
    <row r="32" spans="1:47" ht="12" customHeight="1">
      <c r="A32" s="33">
        <v>39837</v>
      </c>
      <c r="B32" s="62">
        <v>-1.7</v>
      </c>
      <c r="C32" s="63">
        <v>-1.9</v>
      </c>
      <c r="D32" s="91">
        <v>6.9</v>
      </c>
      <c r="E32" s="82">
        <v>-2.3</v>
      </c>
      <c r="F32" s="64">
        <f t="shared" si="2"/>
        <v>2.3000000000000003</v>
      </c>
      <c r="G32" s="65">
        <f t="shared" si="8"/>
        <v>95.86370096101938</v>
      </c>
      <c r="H32" s="122">
        <f t="shared" si="3"/>
        <v>-2.271285955026821</v>
      </c>
      <c r="I32" s="58">
        <v>-4.9</v>
      </c>
      <c r="J32" s="59">
        <v>5</v>
      </c>
      <c r="K32" s="59" t="s">
        <v>298</v>
      </c>
      <c r="L32" s="59">
        <v>0</v>
      </c>
      <c r="M32" s="59">
        <v>3.5</v>
      </c>
      <c r="N32" s="60">
        <v>15.1</v>
      </c>
      <c r="O32" s="60" t="s">
        <v>83</v>
      </c>
      <c r="P32" s="93">
        <v>1.2</v>
      </c>
      <c r="Q32" s="1">
        <v>0</v>
      </c>
      <c r="R32" s="6"/>
      <c r="S32" s="1">
        <v>987</v>
      </c>
      <c r="T32" s="85" t="s">
        <v>123</v>
      </c>
      <c r="U32" s="1" t="s">
        <v>85</v>
      </c>
      <c r="V32" s="2">
        <v>39837</v>
      </c>
      <c r="AG32" s="231"/>
      <c r="AH32" s="231">
        <f t="shared" si="4"/>
        <v>5.39205510851514</v>
      </c>
      <c r="AI32" s="231">
        <f t="shared" si="5"/>
        <v>5.313023584880323</v>
      </c>
      <c r="AJ32" s="231">
        <f t="shared" si="6"/>
        <v>5.169023584880323</v>
      </c>
      <c r="AK32" s="231">
        <f t="shared" si="7"/>
        <v>-2.271285955026821</v>
      </c>
      <c r="AL32" s="231"/>
      <c r="AM32" s="231"/>
      <c r="AN32" s="231"/>
      <c r="AO32" s="231"/>
      <c r="AP32" s="231"/>
      <c r="AQ32" s="231"/>
      <c r="AR32" s="231"/>
      <c r="AS32" s="231"/>
      <c r="AT32" s="231"/>
      <c r="AU32" s="231"/>
    </row>
    <row r="33" spans="1:47" ht="12" customHeight="1">
      <c r="A33" s="33">
        <v>39838</v>
      </c>
      <c r="B33" s="62">
        <v>6</v>
      </c>
      <c r="C33" s="63">
        <v>5.6</v>
      </c>
      <c r="D33" s="63">
        <v>8</v>
      </c>
      <c r="E33" s="82">
        <v>-1.7</v>
      </c>
      <c r="F33" s="65">
        <f t="shared" si="2"/>
        <v>3.15</v>
      </c>
      <c r="G33" s="65">
        <f t="shared" si="8"/>
        <v>93.84626185621934</v>
      </c>
      <c r="H33" s="122">
        <f t="shared" si="3"/>
        <v>5.085638000197824</v>
      </c>
      <c r="I33" s="58">
        <v>-2.2</v>
      </c>
      <c r="J33" s="59">
        <v>8</v>
      </c>
      <c r="K33" s="59" t="s">
        <v>257</v>
      </c>
      <c r="L33" s="59">
        <v>4</v>
      </c>
      <c r="M33" s="59">
        <v>10.7</v>
      </c>
      <c r="N33" s="60">
        <v>38.3</v>
      </c>
      <c r="O33" s="60" t="s">
        <v>49</v>
      </c>
      <c r="P33" s="35">
        <v>0</v>
      </c>
      <c r="Q33" s="1">
        <v>0</v>
      </c>
      <c r="R33" s="6"/>
      <c r="S33" s="1">
        <v>980</v>
      </c>
      <c r="T33" s="85" t="s">
        <v>369</v>
      </c>
      <c r="U33" s="1" t="s">
        <v>86</v>
      </c>
      <c r="V33" s="2">
        <v>39838</v>
      </c>
      <c r="AG33" s="231"/>
      <c r="AH33" s="231">
        <f t="shared" si="4"/>
        <v>9.347120306962537</v>
      </c>
      <c r="AI33" s="231">
        <f t="shared" si="5"/>
        <v>9.091522999287918</v>
      </c>
      <c r="AJ33" s="231">
        <f t="shared" si="6"/>
        <v>8.771922999287916</v>
      </c>
      <c r="AK33" s="231">
        <f t="shared" si="7"/>
        <v>5.085638000197824</v>
      </c>
      <c r="AL33" s="231"/>
      <c r="AM33" s="231"/>
      <c r="AN33" s="231"/>
      <c r="AO33" s="231"/>
      <c r="AP33" s="231"/>
      <c r="AQ33" s="231"/>
      <c r="AR33" s="231"/>
      <c r="AS33" s="231"/>
      <c r="AT33" s="231"/>
      <c r="AU33" s="231"/>
    </row>
    <row r="34" spans="1:47" ht="12" customHeight="1">
      <c r="A34" s="33">
        <v>39839</v>
      </c>
      <c r="B34" s="62">
        <v>4.9</v>
      </c>
      <c r="C34" s="63">
        <v>4.7</v>
      </c>
      <c r="D34" s="63">
        <v>6.8</v>
      </c>
      <c r="E34" s="63">
        <v>3.5</v>
      </c>
      <c r="F34" s="64">
        <f t="shared" si="2"/>
        <v>5.15</v>
      </c>
      <c r="G34" s="65">
        <f t="shared" si="8"/>
        <v>96.76656286428401</v>
      </c>
      <c r="H34" s="122">
        <f t="shared" si="3"/>
        <v>4.430191594125411</v>
      </c>
      <c r="I34" s="58">
        <v>0.8</v>
      </c>
      <c r="J34" s="59">
        <v>8</v>
      </c>
      <c r="K34" s="59" t="s">
        <v>299</v>
      </c>
      <c r="L34" s="59">
        <v>1</v>
      </c>
      <c r="M34" s="59">
        <v>1.7</v>
      </c>
      <c r="N34" s="60">
        <v>14.4</v>
      </c>
      <c r="O34" s="60" t="s">
        <v>49</v>
      </c>
      <c r="P34" s="35">
        <v>0</v>
      </c>
      <c r="Q34" s="1">
        <v>0</v>
      </c>
      <c r="R34" s="6"/>
      <c r="S34" s="1">
        <v>997</v>
      </c>
      <c r="T34" s="85" t="s">
        <v>458</v>
      </c>
      <c r="U34" s="1" t="s">
        <v>87</v>
      </c>
      <c r="V34" s="2">
        <v>39839</v>
      </c>
      <c r="AG34" s="231"/>
      <c r="AH34" s="231">
        <f t="shared" si="4"/>
        <v>8.659035531865939</v>
      </c>
      <c r="AI34" s="231">
        <f t="shared" si="5"/>
        <v>8.538851061383744</v>
      </c>
      <c r="AJ34" s="231">
        <f t="shared" si="6"/>
        <v>8.379051061383743</v>
      </c>
      <c r="AK34" s="231">
        <f t="shared" si="7"/>
        <v>4.430191594125411</v>
      </c>
      <c r="AL34" s="231"/>
      <c r="AM34" s="231"/>
      <c r="AN34" s="231"/>
      <c r="AO34" s="231"/>
      <c r="AP34" s="231"/>
      <c r="AQ34" s="231"/>
      <c r="AR34" s="231"/>
      <c r="AS34" s="231"/>
      <c r="AT34" s="231"/>
      <c r="AU34" s="231"/>
    </row>
    <row r="35" spans="1:47" ht="12" customHeight="1">
      <c r="A35" s="33">
        <v>39840</v>
      </c>
      <c r="B35" s="62">
        <v>0.3</v>
      </c>
      <c r="C35" s="63">
        <v>0.2</v>
      </c>
      <c r="D35" s="63">
        <v>6.3</v>
      </c>
      <c r="E35" s="63">
        <v>-1.5</v>
      </c>
      <c r="F35" s="65">
        <f t="shared" si="2"/>
        <v>2.4</v>
      </c>
      <c r="G35" s="65">
        <f t="shared" si="8"/>
        <v>97.99681264841334</v>
      </c>
      <c r="H35" s="122">
        <f t="shared" si="3"/>
        <v>0.021362267383496347</v>
      </c>
      <c r="I35" s="58">
        <v>-4.6</v>
      </c>
      <c r="J35" s="99">
        <v>8</v>
      </c>
      <c r="K35" s="59" t="s">
        <v>49</v>
      </c>
      <c r="L35" s="59">
        <v>1</v>
      </c>
      <c r="M35" s="59">
        <v>4</v>
      </c>
      <c r="N35" s="60">
        <v>15.9</v>
      </c>
      <c r="O35" s="60" t="s">
        <v>49</v>
      </c>
      <c r="P35" s="93">
        <v>10.3</v>
      </c>
      <c r="Q35" s="1">
        <v>0</v>
      </c>
      <c r="R35" s="6"/>
      <c r="S35" s="1">
        <v>1010</v>
      </c>
      <c r="T35" s="85" t="s">
        <v>341</v>
      </c>
      <c r="U35" s="1" t="s">
        <v>88</v>
      </c>
      <c r="V35" s="2">
        <v>39840</v>
      </c>
      <c r="AG35" s="231"/>
      <c r="AH35" s="231">
        <f t="shared" si="4"/>
        <v>6.2415228818137685</v>
      </c>
      <c r="AI35" s="231">
        <f t="shared" si="5"/>
        <v>6.196393484898889</v>
      </c>
      <c r="AJ35" s="231">
        <f t="shared" si="6"/>
        <v>6.116493484898888</v>
      </c>
      <c r="AK35" s="231">
        <f t="shared" si="7"/>
        <v>0.021362267383496347</v>
      </c>
      <c r="AL35" s="231"/>
      <c r="AM35" s="231"/>
      <c r="AN35" s="231"/>
      <c r="AO35" s="231"/>
      <c r="AP35" s="231"/>
      <c r="AQ35" s="231"/>
      <c r="AR35" s="231"/>
      <c r="AS35" s="231"/>
      <c r="AT35" s="231"/>
      <c r="AU35" s="231"/>
    </row>
    <row r="36" spans="1:47" ht="12" customHeight="1">
      <c r="A36" s="33">
        <v>39841</v>
      </c>
      <c r="B36" s="62">
        <v>5.5</v>
      </c>
      <c r="C36" s="63">
        <v>5.5</v>
      </c>
      <c r="D36" s="63">
        <v>7.8</v>
      </c>
      <c r="E36" s="63">
        <v>0.3</v>
      </c>
      <c r="F36" s="64">
        <f t="shared" si="2"/>
        <v>4.05</v>
      </c>
      <c r="G36" s="65">
        <f t="shared" si="8"/>
        <v>100</v>
      </c>
      <c r="H36" s="122">
        <f t="shared" si="3"/>
        <v>5.500000000000001</v>
      </c>
      <c r="I36" s="58">
        <v>1.4</v>
      </c>
      <c r="J36" s="59">
        <v>8</v>
      </c>
      <c r="K36" s="59" t="s">
        <v>298</v>
      </c>
      <c r="L36" s="59">
        <v>0</v>
      </c>
      <c r="M36" s="59">
        <v>1.8</v>
      </c>
      <c r="N36" s="60">
        <v>14.4</v>
      </c>
      <c r="O36" s="60" t="s">
        <v>49</v>
      </c>
      <c r="P36" s="66">
        <v>0</v>
      </c>
      <c r="Q36" s="1">
        <v>0</v>
      </c>
      <c r="R36" s="6"/>
      <c r="S36" s="1">
        <v>1011</v>
      </c>
      <c r="T36" s="85" t="s">
        <v>342</v>
      </c>
      <c r="U36" s="1" t="s">
        <v>89</v>
      </c>
      <c r="V36" s="2">
        <v>39841</v>
      </c>
      <c r="AG36" s="231"/>
      <c r="AH36" s="231">
        <f t="shared" si="4"/>
        <v>9.028595330281249</v>
      </c>
      <c r="AI36" s="231">
        <f t="shared" si="5"/>
        <v>9.028595330281249</v>
      </c>
      <c r="AJ36" s="231">
        <f t="shared" si="6"/>
        <v>9.028595330281249</v>
      </c>
      <c r="AK36" s="231">
        <f t="shared" si="7"/>
        <v>5.500000000000001</v>
      </c>
      <c r="AL36" s="231"/>
      <c r="AM36" s="231"/>
      <c r="AN36" s="231"/>
      <c r="AO36" s="231"/>
      <c r="AP36" s="231"/>
      <c r="AQ36" s="231"/>
      <c r="AR36" s="231"/>
      <c r="AS36" s="231"/>
      <c r="AT36" s="231"/>
      <c r="AU36" s="231"/>
    </row>
    <row r="37" spans="1:47" ht="12" customHeight="1">
      <c r="A37" s="33">
        <v>39842</v>
      </c>
      <c r="B37" s="62">
        <v>5.5</v>
      </c>
      <c r="C37" s="63">
        <v>5.4</v>
      </c>
      <c r="D37" s="63">
        <v>5.5</v>
      </c>
      <c r="E37" s="63">
        <v>5.5</v>
      </c>
      <c r="F37" s="65">
        <f t="shared" si="2"/>
        <v>5.5</v>
      </c>
      <c r="G37" s="65">
        <f>100*(AJ37/AH37)</f>
        <v>98.42231192327102</v>
      </c>
      <c r="H37" s="122">
        <f t="shared" si="3"/>
        <v>5.271348788502449</v>
      </c>
      <c r="I37" s="58">
        <v>4.4</v>
      </c>
      <c r="J37" s="59">
        <v>8</v>
      </c>
      <c r="K37" s="59" t="s">
        <v>49</v>
      </c>
      <c r="L37" s="59">
        <v>4</v>
      </c>
      <c r="M37" s="59">
        <v>8.9</v>
      </c>
      <c r="N37" s="60">
        <v>28.9</v>
      </c>
      <c r="O37" s="60" t="s">
        <v>48</v>
      </c>
      <c r="P37" s="35">
        <v>0</v>
      </c>
      <c r="Q37" s="1">
        <v>0</v>
      </c>
      <c r="R37" s="6"/>
      <c r="S37" s="1">
        <v>1014</v>
      </c>
      <c r="T37" s="85" t="s">
        <v>135</v>
      </c>
      <c r="U37" s="1" t="s">
        <v>300</v>
      </c>
      <c r="V37" s="2">
        <v>39842</v>
      </c>
      <c r="AG37" s="231"/>
      <c r="AH37" s="231">
        <f t="shared" si="4"/>
        <v>9.028595330281249</v>
      </c>
      <c r="AI37" s="231">
        <f t="shared" si="5"/>
        <v>8.966052258259293</v>
      </c>
      <c r="AJ37" s="231">
        <f t="shared" si="6"/>
        <v>8.886152258259292</v>
      </c>
      <c r="AK37" s="231">
        <f t="shared" si="7"/>
        <v>5.271348788502449</v>
      </c>
      <c r="AL37" s="231"/>
      <c r="AM37" s="231"/>
      <c r="AN37" s="231"/>
      <c r="AO37" s="231"/>
      <c r="AP37" s="231"/>
      <c r="AQ37" s="231"/>
      <c r="AR37" s="231"/>
      <c r="AS37" s="231"/>
      <c r="AT37" s="231"/>
      <c r="AU37" s="231"/>
    </row>
    <row r="38" spans="1:47" ht="12" customHeight="1">
      <c r="A38" s="33">
        <v>39843</v>
      </c>
      <c r="B38" s="62">
        <v>2.4</v>
      </c>
      <c r="C38" s="63">
        <v>2.1</v>
      </c>
      <c r="D38" s="63">
        <v>5.4</v>
      </c>
      <c r="E38" s="63">
        <v>0.4</v>
      </c>
      <c r="F38" s="64">
        <f t="shared" si="2"/>
        <v>2.9000000000000004</v>
      </c>
      <c r="G38" s="65">
        <f>100*(AJ38/AH38)</f>
        <v>94.57951568486487</v>
      </c>
      <c r="H38" s="122">
        <f t="shared" si="3"/>
        <v>1.6206977597014804</v>
      </c>
      <c r="I38" s="68">
        <v>-1.7</v>
      </c>
      <c r="J38" s="69">
        <v>7</v>
      </c>
      <c r="K38" s="69" t="s">
        <v>299</v>
      </c>
      <c r="L38" s="69">
        <v>4</v>
      </c>
      <c r="M38" s="69">
        <v>6.5</v>
      </c>
      <c r="N38" s="70">
        <v>24.7</v>
      </c>
      <c r="O38" s="70" t="s">
        <v>48</v>
      </c>
      <c r="P38" s="71">
        <v>0</v>
      </c>
      <c r="Q38" s="72">
        <v>0</v>
      </c>
      <c r="R38" s="37"/>
      <c r="S38" s="38">
        <v>1014</v>
      </c>
      <c r="T38" s="87" t="s">
        <v>200</v>
      </c>
      <c r="U38" s="1" t="s">
        <v>84</v>
      </c>
      <c r="V38" s="2">
        <v>39843</v>
      </c>
      <c r="AG38" s="231"/>
      <c r="AH38" s="231">
        <f t="shared" si="4"/>
        <v>7.258895633275086</v>
      </c>
      <c r="AI38" s="231">
        <f t="shared" si="5"/>
        <v>7.105128334021381</v>
      </c>
      <c r="AJ38" s="231">
        <f t="shared" si="6"/>
        <v>6.865428334021381</v>
      </c>
      <c r="AK38" s="231">
        <f t="shared" si="7"/>
        <v>1.6206977597014804</v>
      </c>
      <c r="AL38" s="231"/>
      <c r="AM38" s="231"/>
      <c r="AN38" s="231"/>
      <c r="AO38" s="231"/>
      <c r="AP38" s="231"/>
      <c r="AQ38" s="231"/>
      <c r="AR38" s="231"/>
      <c r="AS38" s="231"/>
      <c r="AT38" s="231"/>
      <c r="AU38" s="231"/>
    </row>
    <row r="39" spans="1:47" ht="12" customHeight="1">
      <c r="A39" s="33">
        <v>39844</v>
      </c>
      <c r="B39" s="73">
        <v>2</v>
      </c>
      <c r="C39" s="74">
        <v>1.5</v>
      </c>
      <c r="D39" s="63">
        <v>6.8</v>
      </c>
      <c r="E39" s="63">
        <v>2</v>
      </c>
      <c r="F39" s="65">
        <f t="shared" si="2"/>
        <v>4.4</v>
      </c>
      <c r="G39" s="65">
        <f>100*(AJ39/AH39)</f>
        <v>90.81708232378465</v>
      </c>
      <c r="H39" s="122">
        <f t="shared" si="3"/>
        <v>0.6606467515726098</v>
      </c>
      <c r="I39" s="100">
        <v>-0.4</v>
      </c>
      <c r="J39" s="32">
        <v>6</v>
      </c>
      <c r="K39" s="32" t="s">
        <v>48</v>
      </c>
      <c r="L39" s="32">
        <v>3</v>
      </c>
      <c r="M39" s="32">
        <v>12.6</v>
      </c>
      <c r="N39" s="101">
        <v>28.8</v>
      </c>
      <c r="O39" s="32" t="s">
        <v>48</v>
      </c>
      <c r="P39" s="102">
        <v>0</v>
      </c>
      <c r="Q39" s="103">
        <v>0</v>
      </c>
      <c r="R39" s="75"/>
      <c r="S39" s="32">
        <v>1010</v>
      </c>
      <c r="T39" s="27" t="s">
        <v>91</v>
      </c>
      <c r="U39" s="1" t="s">
        <v>85</v>
      </c>
      <c r="V39" s="2">
        <v>39844</v>
      </c>
      <c r="AG39" s="231"/>
      <c r="AH39" s="231">
        <f t="shared" si="4"/>
        <v>7.054516284028025</v>
      </c>
      <c r="AI39" s="231">
        <f t="shared" si="5"/>
        <v>6.8062058612105245</v>
      </c>
      <c r="AJ39" s="231">
        <f t="shared" si="6"/>
        <v>6.406705861210525</v>
      </c>
      <c r="AK39" s="231">
        <f t="shared" si="7"/>
        <v>0.6606467515726098</v>
      </c>
      <c r="AL39" s="231"/>
      <c r="AM39" s="231"/>
      <c r="AN39" s="231"/>
      <c r="AO39" s="231"/>
      <c r="AP39" s="231"/>
      <c r="AQ39" s="231"/>
      <c r="AR39" s="231"/>
      <c r="AS39" s="231"/>
      <c r="AT39" s="231"/>
      <c r="AU39" s="231"/>
    </row>
    <row r="40" spans="1:47" s="139" customFormat="1" ht="12.75" customHeight="1">
      <c r="A40" s="124">
        <v>39845</v>
      </c>
      <c r="B40" s="149">
        <v>0.6</v>
      </c>
      <c r="C40" s="150">
        <v>-0.4</v>
      </c>
      <c r="D40" s="151">
        <v>2.7</v>
      </c>
      <c r="E40" s="150">
        <v>0.6</v>
      </c>
      <c r="F40" s="142">
        <f t="shared" si="2"/>
        <v>1.6500000000000001</v>
      </c>
      <c r="G40" s="142">
        <f aca="true" t="shared" si="10" ref="G40:G103">100*(AJ40/AH40)</f>
        <v>81.70413663592817</v>
      </c>
      <c r="H40" s="143">
        <f t="shared" si="3"/>
        <v>-2.160486235795801</v>
      </c>
      <c r="I40" s="152">
        <v>-1.3</v>
      </c>
      <c r="J40" s="136">
        <v>8</v>
      </c>
      <c r="K40" s="153" t="s">
        <v>231</v>
      </c>
      <c r="L40" s="153">
        <v>6</v>
      </c>
      <c r="M40" s="153">
        <v>12.7</v>
      </c>
      <c r="N40" s="154">
        <v>36.1</v>
      </c>
      <c r="O40" s="153" t="s">
        <v>231</v>
      </c>
      <c r="P40" s="151">
        <v>4.7</v>
      </c>
      <c r="Q40" s="155">
        <v>2</v>
      </c>
      <c r="R40" s="229" t="s">
        <v>2</v>
      </c>
      <c r="S40" s="153">
        <v>1014</v>
      </c>
      <c r="T40" s="148" t="s">
        <v>94</v>
      </c>
      <c r="U40" s="136" t="s">
        <v>86</v>
      </c>
      <c r="V40" s="138">
        <v>39845</v>
      </c>
      <c r="AG40" s="232"/>
      <c r="AH40" s="232">
        <f t="shared" si="4"/>
        <v>6.378660943113899</v>
      </c>
      <c r="AI40" s="232">
        <f t="shared" si="5"/>
        <v>5.931629852504364</v>
      </c>
      <c r="AJ40" s="232">
        <f t="shared" si="6"/>
        <v>5.211629852504364</v>
      </c>
      <c r="AK40" s="232">
        <f t="shared" si="7"/>
        <v>-2.160486235795801</v>
      </c>
      <c r="AL40" s="232"/>
      <c r="AM40" s="232"/>
      <c r="AN40" s="232"/>
      <c r="AO40" s="232"/>
      <c r="AP40" s="232"/>
      <c r="AQ40" s="232"/>
      <c r="AR40" s="232"/>
      <c r="AS40" s="232"/>
      <c r="AT40" s="232"/>
      <c r="AU40" s="232"/>
    </row>
    <row r="41" spans="1:47" ht="12.75" customHeight="1">
      <c r="A41" s="33">
        <v>39846</v>
      </c>
      <c r="B41" s="120">
        <v>-1.5</v>
      </c>
      <c r="C41" s="74">
        <v>-1.9</v>
      </c>
      <c r="D41" s="74">
        <v>0.7</v>
      </c>
      <c r="E41" s="74">
        <v>-2.5</v>
      </c>
      <c r="F41" s="65">
        <f t="shared" si="2"/>
        <v>-0.9</v>
      </c>
      <c r="G41" s="65">
        <f t="shared" si="10"/>
        <v>91.8294544044145</v>
      </c>
      <c r="H41" s="122">
        <f t="shared" si="3"/>
        <v>-2.651852149165907</v>
      </c>
      <c r="I41" s="100">
        <v>-6.6</v>
      </c>
      <c r="J41" s="32">
        <v>8</v>
      </c>
      <c r="K41" s="32" t="s">
        <v>47</v>
      </c>
      <c r="L41" s="32">
        <v>5</v>
      </c>
      <c r="M41" s="32">
        <v>2</v>
      </c>
      <c r="N41" s="101">
        <v>21.8</v>
      </c>
      <c r="O41" s="32" t="s">
        <v>47</v>
      </c>
      <c r="P41" s="115">
        <v>8.1</v>
      </c>
      <c r="Q41" s="95">
        <v>13</v>
      </c>
      <c r="R41" s="230" t="s">
        <v>2</v>
      </c>
      <c r="S41" s="32">
        <v>1002</v>
      </c>
      <c r="T41" s="28" t="s">
        <v>30</v>
      </c>
      <c r="U41" s="1" t="s">
        <v>87</v>
      </c>
      <c r="V41" s="2">
        <v>39846</v>
      </c>
      <c r="AG41" s="231"/>
      <c r="AH41" s="231">
        <f t="shared" si="4"/>
        <v>5.472126146748352</v>
      </c>
      <c r="AI41" s="231">
        <f t="shared" si="5"/>
        <v>5.313023584880323</v>
      </c>
      <c r="AJ41" s="231">
        <f t="shared" si="6"/>
        <v>5.025023584880323</v>
      </c>
      <c r="AK41" s="231">
        <f t="shared" si="7"/>
        <v>-2.651852149165907</v>
      </c>
      <c r="AL41" s="231"/>
      <c r="AM41" s="231"/>
      <c r="AN41" s="231"/>
      <c r="AO41" s="231"/>
      <c r="AP41" s="231"/>
      <c r="AQ41" s="231"/>
      <c r="AR41" s="231"/>
      <c r="AS41" s="231"/>
      <c r="AT41" s="231"/>
      <c r="AU41" s="231"/>
    </row>
    <row r="42" spans="1:47" ht="12.75" customHeight="1">
      <c r="A42" s="33">
        <v>39847</v>
      </c>
      <c r="B42" s="120">
        <v>-3.2</v>
      </c>
      <c r="C42" s="74">
        <v>-3.7</v>
      </c>
      <c r="D42" s="74">
        <v>1.6</v>
      </c>
      <c r="E42" s="74">
        <v>-3.3</v>
      </c>
      <c r="F42" s="65">
        <f t="shared" si="2"/>
        <v>-0.8499999999999999</v>
      </c>
      <c r="G42" s="65">
        <f t="shared" si="10"/>
        <v>88.86301690046112</v>
      </c>
      <c r="H42" s="122">
        <f t="shared" si="3"/>
        <v>-4.7699776534079215</v>
      </c>
      <c r="I42" s="100">
        <v>-5</v>
      </c>
      <c r="J42" s="32">
        <v>3</v>
      </c>
      <c r="K42" s="32" t="s">
        <v>48</v>
      </c>
      <c r="L42" s="32">
        <v>3</v>
      </c>
      <c r="M42" s="32">
        <v>6.9</v>
      </c>
      <c r="N42" s="101">
        <v>24.7</v>
      </c>
      <c r="O42" s="32" t="s">
        <v>299</v>
      </c>
      <c r="P42" s="115">
        <v>0</v>
      </c>
      <c r="Q42" s="95">
        <v>9</v>
      </c>
      <c r="R42" s="75"/>
      <c r="S42" s="32">
        <v>994</v>
      </c>
      <c r="T42" s="27" t="s">
        <v>251</v>
      </c>
      <c r="U42" s="1" t="s">
        <v>88</v>
      </c>
      <c r="V42" s="2">
        <v>39847</v>
      </c>
      <c r="AG42" s="231"/>
      <c r="AH42" s="231">
        <f t="shared" si="4"/>
        <v>4.823861532681004</v>
      </c>
      <c r="AI42" s="231">
        <f t="shared" si="5"/>
        <v>4.646628889041164</v>
      </c>
      <c r="AJ42" s="231">
        <f t="shared" si="6"/>
        <v>4.286628889041164</v>
      </c>
      <c r="AK42" s="231">
        <f t="shared" si="7"/>
        <v>-4.7699776534079215</v>
      </c>
      <c r="AL42" s="231"/>
      <c r="AM42" s="231"/>
      <c r="AN42" s="231"/>
      <c r="AO42" s="231"/>
      <c r="AP42" s="231"/>
      <c r="AQ42" s="231"/>
      <c r="AR42" s="231"/>
      <c r="AS42" s="231"/>
      <c r="AT42" s="231"/>
      <c r="AU42" s="231"/>
    </row>
    <row r="43" spans="1:47" ht="12.75" customHeight="1">
      <c r="A43" s="33">
        <v>39848</v>
      </c>
      <c r="B43" s="120">
        <v>0.4</v>
      </c>
      <c r="C43" s="74">
        <v>0.1</v>
      </c>
      <c r="D43" s="74">
        <v>3.5</v>
      </c>
      <c r="E43" s="74">
        <v>-3.2</v>
      </c>
      <c r="F43" s="65">
        <f t="shared" si="2"/>
        <v>0.1499999999999999</v>
      </c>
      <c r="G43" s="65">
        <f t="shared" si="10"/>
        <v>94.033828487266</v>
      </c>
      <c r="H43" s="122">
        <f t="shared" si="3"/>
        <v>-0.4457632443472659</v>
      </c>
      <c r="I43" s="100">
        <v>-4.8</v>
      </c>
      <c r="J43" s="32">
        <v>6</v>
      </c>
      <c r="K43" s="32" t="s">
        <v>299</v>
      </c>
      <c r="L43" s="32">
        <v>2</v>
      </c>
      <c r="M43" s="32">
        <v>5.2</v>
      </c>
      <c r="N43" s="101">
        <v>21</v>
      </c>
      <c r="O43" s="32" t="s">
        <v>299</v>
      </c>
      <c r="P43" s="115">
        <v>4.9</v>
      </c>
      <c r="Q43" s="95">
        <v>7</v>
      </c>
      <c r="R43" s="75"/>
      <c r="S43" s="32">
        <v>994</v>
      </c>
      <c r="T43" s="27" t="s">
        <v>413</v>
      </c>
      <c r="U43" s="1" t="s">
        <v>89</v>
      </c>
      <c r="V43" s="2">
        <v>39848</v>
      </c>
      <c r="AG43" s="231"/>
      <c r="AH43" s="231">
        <f t="shared" si="4"/>
        <v>6.286942849347582</v>
      </c>
      <c r="AI43" s="231">
        <f t="shared" si="5"/>
        <v>6.1515530560479394</v>
      </c>
      <c r="AJ43" s="231">
        <f t="shared" si="6"/>
        <v>5.911853056047939</v>
      </c>
      <c r="AK43" s="231">
        <f t="shared" si="7"/>
        <v>-0.4457632443472659</v>
      </c>
      <c r="AL43" s="231"/>
      <c r="AM43" s="231"/>
      <c r="AN43" s="231"/>
      <c r="AO43" s="231"/>
      <c r="AP43" s="231"/>
      <c r="AQ43" s="231"/>
      <c r="AR43" s="231"/>
      <c r="AS43" s="231"/>
      <c r="AT43" s="231"/>
      <c r="AU43" s="231"/>
    </row>
    <row r="44" spans="1:47" ht="12.75" customHeight="1">
      <c r="A44" s="33">
        <v>39849</v>
      </c>
      <c r="B44" s="120">
        <v>-0.4</v>
      </c>
      <c r="C44" s="74">
        <v>-0.6</v>
      </c>
      <c r="D44" s="74">
        <v>1.4</v>
      </c>
      <c r="E44" s="74">
        <v>-1.5</v>
      </c>
      <c r="F44" s="65">
        <f t="shared" si="2"/>
        <v>-0.050000000000000044</v>
      </c>
      <c r="G44" s="65">
        <f t="shared" si="10"/>
        <v>96.12245221736748</v>
      </c>
      <c r="H44" s="122">
        <f t="shared" si="3"/>
        <v>-0.9407844571972753</v>
      </c>
      <c r="I44" s="100">
        <v>-5.9</v>
      </c>
      <c r="J44" s="32">
        <v>8</v>
      </c>
      <c r="K44" s="32" t="s">
        <v>46</v>
      </c>
      <c r="L44" s="32">
        <v>1</v>
      </c>
      <c r="M44" s="32">
        <v>0.5</v>
      </c>
      <c r="N44" s="101">
        <v>13.6</v>
      </c>
      <c r="O44" s="32" t="s">
        <v>231</v>
      </c>
      <c r="P44" s="115">
        <v>0.4</v>
      </c>
      <c r="Q44" s="95">
        <v>11</v>
      </c>
      <c r="R44" s="3" t="s">
        <v>2</v>
      </c>
      <c r="S44" s="32">
        <v>988</v>
      </c>
      <c r="T44" s="27" t="s">
        <v>69</v>
      </c>
      <c r="U44" s="1" t="s">
        <v>300</v>
      </c>
      <c r="V44" s="2">
        <v>39849</v>
      </c>
      <c r="AG44" s="231"/>
      <c r="AH44" s="231">
        <f t="shared" si="4"/>
        <v>5.931629852504364</v>
      </c>
      <c r="AI44" s="231">
        <f t="shared" si="5"/>
        <v>5.845628070684612</v>
      </c>
      <c r="AJ44" s="231">
        <f t="shared" si="6"/>
        <v>5.701628070684612</v>
      </c>
      <c r="AK44" s="231">
        <f t="shared" si="7"/>
        <v>-0.9407844571972753</v>
      </c>
      <c r="AL44" s="231"/>
      <c r="AM44" s="231"/>
      <c r="AN44" s="231"/>
      <c r="AO44" s="231"/>
      <c r="AP44" s="231"/>
      <c r="AQ44" s="231"/>
      <c r="AR44" s="231"/>
      <c r="AS44" s="231"/>
      <c r="AT44" s="231"/>
      <c r="AU44" s="231"/>
    </row>
    <row r="45" spans="1:47" ht="12.75" customHeight="1">
      <c r="A45" s="33">
        <v>39850</v>
      </c>
      <c r="B45" s="120">
        <v>0.3</v>
      </c>
      <c r="C45" s="116">
        <v>0</v>
      </c>
      <c r="D45" s="105">
        <v>2.1</v>
      </c>
      <c r="E45" s="74">
        <v>-0.4</v>
      </c>
      <c r="F45" s="65">
        <f t="shared" si="2"/>
        <v>0.8500000000000001</v>
      </c>
      <c r="G45" s="65">
        <f t="shared" si="10"/>
        <v>94.00430169207327</v>
      </c>
      <c r="H45" s="122">
        <f t="shared" si="3"/>
        <v>-0.5493569717961776</v>
      </c>
      <c r="I45" s="100">
        <v>-2</v>
      </c>
      <c r="J45" s="32">
        <v>8</v>
      </c>
      <c r="K45" s="32" t="s">
        <v>47</v>
      </c>
      <c r="L45" s="32">
        <v>1</v>
      </c>
      <c r="M45" s="32">
        <v>0.8</v>
      </c>
      <c r="N45" s="101">
        <v>13.3</v>
      </c>
      <c r="O45" s="32" t="s">
        <v>46</v>
      </c>
      <c r="P45" s="115">
        <v>0</v>
      </c>
      <c r="Q45" s="95">
        <v>7</v>
      </c>
      <c r="R45" s="3" t="s">
        <v>2</v>
      </c>
      <c r="S45" s="32">
        <v>991</v>
      </c>
      <c r="T45" s="27" t="s">
        <v>37</v>
      </c>
      <c r="U45" s="1" t="s">
        <v>84</v>
      </c>
      <c r="V45" s="2">
        <v>39850</v>
      </c>
      <c r="AG45" s="231"/>
      <c r="AH45" s="231">
        <f t="shared" si="4"/>
        <v>6.2415228818137685</v>
      </c>
      <c r="AI45" s="231">
        <f t="shared" si="5"/>
        <v>6.107</v>
      </c>
      <c r="AJ45" s="231">
        <f t="shared" si="6"/>
        <v>5.8673</v>
      </c>
      <c r="AK45" s="231">
        <f t="shared" si="7"/>
        <v>-0.5493569717961776</v>
      </c>
      <c r="AL45" s="231"/>
      <c r="AM45" s="231"/>
      <c r="AN45" s="231"/>
      <c r="AO45" s="231"/>
      <c r="AP45" s="231"/>
      <c r="AQ45" s="231"/>
      <c r="AR45" s="231"/>
      <c r="AS45" s="231"/>
      <c r="AT45" s="231"/>
      <c r="AU45" s="231"/>
    </row>
    <row r="46" spans="1:47" ht="12.75" customHeight="1">
      <c r="A46" s="33">
        <v>39851</v>
      </c>
      <c r="B46" s="120">
        <v>-2</v>
      </c>
      <c r="C46" s="74">
        <v>-2.4</v>
      </c>
      <c r="D46" s="105">
        <v>4.2</v>
      </c>
      <c r="E46" s="117">
        <v>-6.2</v>
      </c>
      <c r="F46" s="65">
        <f t="shared" si="2"/>
        <v>-1</v>
      </c>
      <c r="G46" s="65">
        <f t="shared" si="10"/>
        <v>91.61952024675486</v>
      </c>
      <c r="H46" s="122">
        <f t="shared" si="3"/>
        <v>-3.1776652622077997</v>
      </c>
      <c r="I46" s="100">
        <v>-9.4</v>
      </c>
      <c r="J46" s="32">
        <v>1</v>
      </c>
      <c r="K46" s="32" t="s">
        <v>53</v>
      </c>
      <c r="L46" s="32">
        <v>1</v>
      </c>
      <c r="M46" s="32">
        <v>3.3</v>
      </c>
      <c r="N46" s="101">
        <v>24</v>
      </c>
      <c r="O46" s="32" t="s">
        <v>275</v>
      </c>
      <c r="P46" s="115">
        <v>0</v>
      </c>
      <c r="Q46" s="95">
        <v>5</v>
      </c>
      <c r="R46" s="75"/>
      <c r="S46" s="32">
        <v>994</v>
      </c>
      <c r="T46" s="27" t="s">
        <v>354</v>
      </c>
      <c r="U46" s="1" t="s">
        <v>85</v>
      </c>
      <c r="V46" s="2">
        <v>39851</v>
      </c>
      <c r="AG46" s="231"/>
      <c r="AH46" s="231">
        <f t="shared" si="4"/>
        <v>5.273893991783833</v>
      </c>
      <c r="AI46" s="231">
        <f t="shared" si="5"/>
        <v>5.119916373594777</v>
      </c>
      <c r="AJ46" s="231">
        <f t="shared" si="6"/>
        <v>4.831916373594777</v>
      </c>
      <c r="AK46" s="231">
        <f t="shared" si="7"/>
        <v>-3.1776652622077997</v>
      </c>
      <c r="AL46" s="231"/>
      <c r="AM46" s="231"/>
      <c r="AN46" s="231"/>
      <c r="AO46" s="231"/>
      <c r="AP46" s="231"/>
      <c r="AQ46" s="231"/>
      <c r="AR46" s="231"/>
      <c r="AS46" s="231"/>
      <c r="AT46" s="231"/>
      <c r="AU46" s="231"/>
    </row>
    <row r="47" spans="1:47" ht="12.75">
      <c r="A47" s="33">
        <v>39852</v>
      </c>
      <c r="B47" s="120">
        <v>-3</v>
      </c>
      <c r="C47" s="74">
        <v>-3.7</v>
      </c>
      <c r="D47" s="105">
        <v>3.2</v>
      </c>
      <c r="E47" s="74">
        <v>-4.1</v>
      </c>
      <c r="F47" s="65">
        <f t="shared" si="2"/>
        <v>-0.44999999999999973</v>
      </c>
      <c r="G47" s="65">
        <f t="shared" si="10"/>
        <v>84.60533438339343</v>
      </c>
      <c r="H47" s="122">
        <f t="shared" si="3"/>
        <v>-5.220427924041898</v>
      </c>
      <c r="I47" s="100">
        <v>-8.4</v>
      </c>
      <c r="J47" s="32">
        <v>7</v>
      </c>
      <c r="K47" s="32" t="s">
        <v>298</v>
      </c>
      <c r="L47" s="32">
        <v>0</v>
      </c>
      <c r="M47" s="32">
        <v>1.5</v>
      </c>
      <c r="N47" s="101">
        <v>15.9</v>
      </c>
      <c r="O47" s="32" t="s">
        <v>49</v>
      </c>
      <c r="P47" s="115">
        <v>3.1</v>
      </c>
      <c r="Q47" s="95">
        <v>4</v>
      </c>
      <c r="R47" s="75"/>
      <c r="S47" s="32">
        <v>1001</v>
      </c>
      <c r="T47" s="27" t="s">
        <v>380</v>
      </c>
      <c r="U47" s="1" t="s">
        <v>86</v>
      </c>
      <c r="V47" s="2">
        <v>39852</v>
      </c>
      <c r="AG47" s="231"/>
      <c r="AH47" s="231">
        <f t="shared" si="4"/>
        <v>4.896415715667085</v>
      </c>
      <c r="AI47" s="231">
        <f t="shared" si="5"/>
        <v>4.646628889041164</v>
      </c>
      <c r="AJ47" s="231">
        <f t="shared" si="6"/>
        <v>4.1426288890411636</v>
      </c>
      <c r="AK47" s="231">
        <f t="shared" si="7"/>
        <v>-5.220427924041898</v>
      </c>
      <c r="AL47" s="231"/>
      <c r="AM47" s="231"/>
      <c r="AN47" s="231"/>
      <c r="AO47" s="231"/>
      <c r="AP47" s="231"/>
      <c r="AQ47" s="231"/>
      <c r="AR47" s="231"/>
      <c r="AS47" s="231"/>
      <c r="AT47" s="231"/>
      <c r="AU47" s="231"/>
    </row>
    <row r="48" spans="1:47" s="26" customFormat="1" ht="12.75">
      <c r="A48" s="33">
        <v>39853</v>
      </c>
      <c r="B48" s="121">
        <v>0.3</v>
      </c>
      <c r="C48" s="31">
        <v>-0.2</v>
      </c>
      <c r="D48" s="97">
        <v>3.1</v>
      </c>
      <c r="E48" s="74">
        <v>-3</v>
      </c>
      <c r="F48" s="65">
        <f t="shared" si="2"/>
        <v>0.050000000000000044</v>
      </c>
      <c r="G48" s="65">
        <f t="shared" si="10"/>
        <v>90.66296429156824</v>
      </c>
      <c r="H48" s="122">
        <f t="shared" si="3"/>
        <v>-1.04373115614851</v>
      </c>
      <c r="I48" s="100">
        <v>-5.3</v>
      </c>
      <c r="J48" s="118">
        <v>8</v>
      </c>
      <c r="K48" s="28" t="s">
        <v>49</v>
      </c>
      <c r="L48" s="28">
        <v>1</v>
      </c>
      <c r="M48" s="32">
        <v>2.4</v>
      </c>
      <c r="N48" s="101">
        <v>18.1</v>
      </c>
      <c r="O48" s="32" t="s">
        <v>47</v>
      </c>
      <c r="P48" s="115">
        <v>9.1</v>
      </c>
      <c r="Q48" s="95">
        <v>5</v>
      </c>
      <c r="R48" s="3" t="s">
        <v>2</v>
      </c>
      <c r="S48" s="32">
        <v>997</v>
      </c>
      <c r="T48" s="27" t="s">
        <v>332</v>
      </c>
      <c r="U48" s="1" t="s">
        <v>87</v>
      </c>
      <c r="V48" s="2">
        <v>39853</v>
      </c>
      <c r="AG48" s="233"/>
      <c r="AH48" s="231">
        <f t="shared" si="4"/>
        <v>6.2415228818137685</v>
      </c>
      <c r="AI48" s="231">
        <f t="shared" si="5"/>
        <v>6.0187496615888785</v>
      </c>
      <c r="AJ48" s="231">
        <f t="shared" si="6"/>
        <v>5.658749661588878</v>
      </c>
      <c r="AK48" s="231">
        <f t="shared" si="7"/>
        <v>-1.04373115614851</v>
      </c>
      <c r="AL48" s="233"/>
      <c r="AM48" s="233"/>
      <c r="AN48" s="233"/>
      <c r="AO48" s="233"/>
      <c r="AP48" s="233"/>
      <c r="AQ48" s="233"/>
      <c r="AR48" s="233"/>
      <c r="AS48" s="233"/>
      <c r="AT48" s="233"/>
      <c r="AU48" s="233"/>
    </row>
    <row r="49" spans="1:47" s="5" customFormat="1" ht="12.75">
      <c r="A49" s="33">
        <v>39854</v>
      </c>
      <c r="B49" s="120">
        <v>1.6</v>
      </c>
      <c r="C49" s="74">
        <v>1.3</v>
      </c>
      <c r="D49" s="97">
        <v>5.4</v>
      </c>
      <c r="E49" s="74">
        <v>0.3</v>
      </c>
      <c r="F49" s="65">
        <f t="shared" si="2"/>
        <v>2.85</v>
      </c>
      <c r="G49" s="65">
        <f t="shared" si="10"/>
        <v>94.37110816192259</v>
      </c>
      <c r="H49" s="122">
        <f t="shared" si="3"/>
        <v>0.7953050683942388</v>
      </c>
      <c r="I49" s="100">
        <v>-0.6</v>
      </c>
      <c r="J49" s="32">
        <v>3</v>
      </c>
      <c r="K49" s="32" t="s">
        <v>53</v>
      </c>
      <c r="L49" s="32">
        <v>4</v>
      </c>
      <c r="M49" s="32">
        <v>5.6</v>
      </c>
      <c r="N49" s="101">
        <v>25.4</v>
      </c>
      <c r="O49" s="32" t="s">
        <v>275</v>
      </c>
      <c r="P49" s="115">
        <v>0</v>
      </c>
      <c r="Q49" s="32">
        <v>0</v>
      </c>
      <c r="R49" s="75"/>
      <c r="S49" s="32">
        <v>999</v>
      </c>
      <c r="T49" s="27" t="s">
        <v>174</v>
      </c>
      <c r="U49" s="1" t="s">
        <v>88</v>
      </c>
      <c r="V49" s="2">
        <v>39854</v>
      </c>
      <c r="AG49" s="234"/>
      <c r="AH49" s="231">
        <f t="shared" si="4"/>
        <v>6.855240365106215</v>
      </c>
      <c r="AI49" s="231">
        <f t="shared" si="5"/>
        <v>6.709066299714163</v>
      </c>
      <c r="AJ49" s="231">
        <f t="shared" si="6"/>
        <v>6.469366299714163</v>
      </c>
      <c r="AK49" s="231">
        <f t="shared" si="7"/>
        <v>0.7953050683942388</v>
      </c>
      <c r="AL49" s="234"/>
      <c r="AM49" s="234"/>
      <c r="AN49" s="234"/>
      <c r="AO49" s="234"/>
      <c r="AP49" s="234"/>
      <c r="AQ49" s="234"/>
      <c r="AR49" s="234"/>
      <c r="AS49" s="234"/>
      <c r="AT49" s="234"/>
      <c r="AU49" s="234"/>
    </row>
    <row r="50" spans="1:47" ht="12.75">
      <c r="A50" s="33">
        <v>39855</v>
      </c>
      <c r="B50" s="120">
        <v>-0.6</v>
      </c>
      <c r="C50" s="74">
        <v>-1</v>
      </c>
      <c r="D50" s="97">
        <v>5.4</v>
      </c>
      <c r="E50" s="74">
        <v>-2.1</v>
      </c>
      <c r="F50" s="65">
        <f t="shared" si="2"/>
        <v>1.6500000000000001</v>
      </c>
      <c r="G50" s="65">
        <f t="shared" si="10"/>
        <v>92.18734216649257</v>
      </c>
      <c r="H50" s="122">
        <f t="shared" si="3"/>
        <v>-1.7078611854389365</v>
      </c>
      <c r="I50" s="100">
        <v>-5.6</v>
      </c>
      <c r="J50" s="32">
        <v>7</v>
      </c>
      <c r="K50" s="32" t="s">
        <v>128</v>
      </c>
      <c r="L50" s="32">
        <v>1</v>
      </c>
      <c r="M50" s="32">
        <v>1.4</v>
      </c>
      <c r="N50" s="101">
        <v>14.4</v>
      </c>
      <c r="O50" s="32" t="s">
        <v>52</v>
      </c>
      <c r="P50" s="115">
        <v>0.8</v>
      </c>
      <c r="Q50" s="95">
        <v>0</v>
      </c>
      <c r="R50" s="3" t="s">
        <v>2</v>
      </c>
      <c r="S50" s="32">
        <v>1014</v>
      </c>
      <c r="T50" s="27" t="s">
        <v>367</v>
      </c>
      <c r="U50" s="1" t="s">
        <v>89</v>
      </c>
      <c r="V50" s="2">
        <v>39855</v>
      </c>
      <c r="AG50" s="231"/>
      <c r="AH50" s="231">
        <f t="shared" si="4"/>
        <v>5.845628070684612</v>
      </c>
      <c r="AI50" s="231">
        <f t="shared" si="5"/>
        <v>5.676929151302562</v>
      </c>
      <c r="AJ50" s="231">
        <f t="shared" si="6"/>
        <v>5.388929151302562</v>
      </c>
      <c r="AK50" s="231">
        <f t="shared" si="7"/>
        <v>-1.7078611854389365</v>
      </c>
      <c r="AL50" s="231"/>
      <c r="AM50" s="231"/>
      <c r="AN50" s="231"/>
      <c r="AO50" s="231"/>
      <c r="AP50" s="231"/>
      <c r="AQ50" s="231"/>
      <c r="AR50" s="231"/>
      <c r="AS50" s="231"/>
      <c r="AT50" s="231"/>
      <c r="AU50" s="231"/>
    </row>
    <row r="51" spans="1:47" ht="12.75">
      <c r="A51" s="33">
        <v>39856</v>
      </c>
      <c r="B51" s="120">
        <v>-2.5</v>
      </c>
      <c r="C51" s="74">
        <v>-3.4</v>
      </c>
      <c r="D51" s="98">
        <v>5.4</v>
      </c>
      <c r="E51" s="74">
        <v>-3.2</v>
      </c>
      <c r="F51" s="65">
        <f t="shared" si="2"/>
        <v>1.1</v>
      </c>
      <c r="G51" s="65">
        <f t="shared" si="10"/>
        <v>80.75996872319712</v>
      </c>
      <c r="H51" s="122">
        <f t="shared" si="3"/>
        <v>-5.342787405629754</v>
      </c>
      <c r="I51" s="100">
        <v>-6.3</v>
      </c>
      <c r="J51" s="32">
        <v>6</v>
      </c>
      <c r="K51" s="32" t="s">
        <v>298</v>
      </c>
      <c r="L51" s="32">
        <v>0</v>
      </c>
      <c r="M51" s="32">
        <v>2.3</v>
      </c>
      <c r="N51" s="101">
        <v>13.6</v>
      </c>
      <c r="O51" s="32" t="s">
        <v>275</v>
      </c>
      <c r="P51" s="115">
        <v>1.3</v>
      </c>
      <c r="Q51" s="95">
        <v>0</v>
      </c>
      <c r="R51" s="3" t="s">
        <v>2</v>
      </c>
      <c r="S51" s="32">
        <v>1025</v>
      </c>
      <c r="T51" s="27" t="s">
        <v>199</v>
      </c>
      <c r="U51" s="1" t="s">
        <v>300</v>
      </c>
      <c r="V51" s="2">
        <v>39856</v>
      </c>
      <c r="AG51" s="231"/>
      <c r="AH51" s="231">
        <f t="shared" si="4"/>
        <v>5.082050002605385</v>
      </c>
      <c r="AI51" s="231">
        <f t="shared" si="5"/>
        <v>4.752261992601347</v>
      </c>
      <c r="AJ51" s="231">
        <f t="shared" si="6"/>
        <v>4.104261992601347</v>
      </c>
      <c r="AK51" s="231">
        <f t="shared" si="7"/>
        <v>-5.342787405629754</v>
      </c>
      <c r="AL51" s="231"/>
      <c r="AM51" s="231"/>
      <c r="AN51" s="231"/>
      <c r="AO51" s="231"/>
      <c r="AP51" s="231"/>
      <c r="AQ51" s="231"/>
      <c r="AR51" s="231"/>
      <c r="AS51" s="231"/>
      <c r="AT51" s="231"/>
      <c r="AU51" s="231"/>
    </row>
    <row r="52" spans="1:47" ht="12.75">
      <c r="A52" s="33">
        <v>39857</v>
      </c>
      <c r="B52" s="120">
        <v>2</v>
      </c>
      <c r="C52" s="74">
        <v>1.5</v>
      </c>
      <c r="D52" s="123">
        <v>6.6</v>
      </c>
      <c r="E52" s="74">
        <v>-2.5</v>
      </c>
      <c r="F52" s="65">
        <f t="shared" si="2"/>
        <v>2.05</v>
      </c>
      <c r="G52" s="65">
        <f t="shared" si="10"/>
        <v>90.81708232378465</v>
      </c>
      <c r="H52" s="122">
        <f t="shared" si="3"/>
        <v>0.6606467515726098</v>
      </c>
      <c r="I52" s="100">
        <v>-1.3</v>
      </c>
      <c r="J52" s="32">
        <v>3</v>
      </c>
      <c r="K52" s="32" t="s">
        <v>53</v>
      </c>
      <c r="L52" s="32">
        <v>2</v>
      </c>
      <c r="M52" s="32">
        <v>0.6</v>
      </c>
      <c r="N52" s="101">
        <v>12.5</v>
      </c>
      <c r="O52" s="32" t="s">
        <v>46</v>
      </c>
      <c r="P52" s="115">
        <v>0</v>
      </c>
      <c r="Q52" s="32">
        <v>0</v>
      </c>
      <c r="R52" s="75"/>
      <c r="S52" s="32">
        <v>1022</v>
      </c>
      <c r="T52" s="27" t="s">
        <v>460</v>
      </c>
      <c r="U52" s="1" t="s">
        <v>84</v>
      </c>
      <c r="V52" s="2">
        <v>39857</v>
      </c>
      <c r="AG52" s="231"/>
      <c r="AH52" s="231">
        <f t="shared" si="4"/>
        <v>7.054516284028025</v>
      </c>
      <c r="AI52" s="231">
        <f t="shared" si="5"/>
        <v>6.8062058612105245</v>
      </c>
      <c r="AJ52" s="231">
        <f t="shared" si="6"/>
        <v>6.406705861210525</v>
      </c>
      <c r="AK52" s="231">
        <f t="shared" si="7"/>
        <v>0.6606467515726098</v>
      </c>
      <c r="AL52" s="231"/>
      <c r="AM52" s="231"/>
      <c r="AN52" s="231"/>
      <c r="AO52" s="231"/>
      <c r="AP52" s="231"/>
      <c r="AQ52" s="231"/>
      <c r="AR52" s="231"/>
      <c r="AS52" s="231"/>
      <c r="AT52" s="231"/>
      <c r="AU52" s="231"/>
    </row>
    <row r="53" spans="1:47" ht="12.75">
      <c r="A53" s="33">
        <v>39858</v>
      </c>
      <c r="B53" s="120">
        <v>-0.7</v>
      </c>
      <c r="C53" s="74">
        <v>-1</v>
      </c>
      <c r="D53" s="123">
        <v>4.9</v>
      </c>
      <c r="E53" s="74">
        <v>-3.1</v>
      </c>
      <c r="F53" s="65">
        <f t="shared" si="2"/>
        <v>0.9000000000000001</v>
      </c>
      <c r="G53" s="65">
        <f t="shared" si="10"/>
        <v>94.10458549489188</v>
      </c>
      <c r="H53" s="122">
        <f t="shared" si="3"/>
        <v>-1.5278111405927393</v>
      </c>
      <c r="I53" s="100">
        <v>-5.6</v>
      </c>
      <c r="J53" s="32">
        <v>5</v>
      </c>
      <c r="K53" s="32" t="s">
        <v>298</v>
      </c>
      <c r="L53" s="32">
        <v>0</v>
      </c>
      <c r="M53" s="32">
        <v>0.5</v>
      </c>
      <c r="N53" s="101">
        <v>10.3</v>
      </c>
      <c r="O53" s="32" t="s">
        <v>257</v>
      </c>
      <c r="P53" s="115">
        <v>0</v>
      </c>
      <c r="Q53" s="32">
        <v>0</v>
      </c>
      <c r="R53" s="75"/>
      <c r="S53" s="32">
        <v>1027</v>
      </c>
      <c r="T53" s="27" t="s">
        <v>362</v>
      </c>
      <c r="U53" s="1" t="s">
        <v>85</v>
      </c>
      <c r="V53" s="2">
        <v>39858</v>
      </c>
      <c r="AG53" s="231"/>
      <c r="AH53" s="231">
        <f t="shared" si="4"/>
        <v>5.803042564380657</v>
      </c>
      <c r="AI53" s="231">
        <f t="shared" si="5"/>
        <v>5.676929151302562</v>
      </c>
      <c r="AJ53" s="231">
        <f t="shared" si="6"/>
        <v>5.460929151302562</v>
      </c>
      <c r="AK53" s="231">
        <f t="shared" si="7"/>
        <v>-1.5278111405927393</v>
      </c>
      <c r="AL53" s="231"/>
      <c r="AM53" s="231"/>
      <c r="AN53" s="231"/>
      <c r="AO53" s="231"/>
      <c r="AP53" s="231"/>
      <c r="AQ53" s="231"/>
      <c r="AR53" s="231"/>
      <c r="AS53" s="231"/>
      <c r="AT53" s="231"/>
      <c r="AU53" s="231"/>
    </row>
    <row r="54" spans="1:47" ht="12.75" customHeight="1">
      <c r="A54" s="33">
        <v>39859</v>
      </c>
      <c r="B54" s="120">
        <v>4.8</v>
      </c>
      <c r="C54" s="74">
        <v>4.5</v>
      </c>
      <c r="D54" s="123">
        <v>8.6</v>
      </c>
      <c r="E54" s="74">
        <v>-0.7</v>
      </c>
      <c r="F54" s="65">
        <f t="shared" si="2"/>
        <v>3.9499999999999997</v>
      </c>
      <c r="G54" s="65">
        <f t="shared" si="10"/>
        <v>95.13515103772448</v>
      </c>
      <c r="H54" s="122">
        <f t="shared" si="3"/>
        <v>4.088451994771403</v>
      </c>
      <c r="I54" s="100">
        <v>0.9</v>
      </c>
      <c r="J54" s="32">
        <v>8</v>
      </c>
      <c r="K54" s="32" t="s">
        <v>51</v>
      </c>
      <c r="L54" s="32">
        <v>2</v>
      </c>
      <c r="M54" s="32">
        <v>4.2</v>
      </c>
      <c r="N54" s="101">
        <v>18.1</v>
      </c>
      <c r="O54" s="32" t="s">
        <v>128</v>
      </c>
      <c r="P54" s="115">
        <v>0</v>
      </c>
      <c r="Q54" s="32">
        <v>0</v>
      </c>
      <c r="R54" s="75"/>
      <c r="S54" s="32">
        <v>1025</v>
      </c>
      <c r="T54" s="27" t="s">
        <v>104</v>
      </c>
      <c r="U54" s="1" t="s">
        <v>86</v>
      </c>
      <c r="V54" s="2">
        <v>39859</v>
      </c>
      <c r="AG54" s="231"/>
      <c r="AH54" s="231">
        <f t="shared" si="4"/>
        <v>8.598757969942895</v>
      </c>
      <c r="AI54" s="231">
        <f t="shared" si="5"/>
        <v>8.420141382073544</v>
      </c>
      <c r="AJ54" s="231">
        <f t="shared" si="6"/>
        <v>8.180441382073544</v>
      </c>
      <c r="AK54" s="231">
        <f t="shared" si="7"/>
        <v>4.088451994771403</v>
      </c>
      <c r="AL54" s="231"/>
      <c r="AM54" s="231"/>
      <c r="AN54" s="231"/>
      <c r="AO54" s="231"/>
      <c r="AP54" s="231"/>
      <c r="AQ54" s="231"/>
      <c r="AR54" s="231"/>
      <c r="AS54" s="231"/>
      <c r="AT54" s="231"/>
      <c r="AU54" s="231"/>
    </row>
    <row r="55" spans="1:47" ht="12.75">
      <c r="A55" s="33">
        <v>39860</v>
      </c>
      <c r="B55" s="120">
        <v>6.4</v>
      </c>
      <c r="C55" s="74">
        <v>6</v>
      </c>
      <c r="D55" s="74">
        <v>10.6</v>
      </c>
      <c r="E55" s="74">
        <v>4.7</v>
      </c>
      <c r="F55" s="65">
        <f t="shared" si="2"/>
        <v>7.65</v>
      </c>
      <c r="G55" s="65">
        <f t="shared" si="10"/>
        <v>93.94825215646634</v>
      </c>
      <c r="H55" s="122">
        <f t="shared" si="3"/>
        <v>5.498286316704258</v>
      </c>
      <c r="I55" s="100">
        <v>2.6</v>
      </c>
      <c r="J55" s="32">
        <v>8</v>
      </c>
      <c r="K55" s="32" t="s">
        <v>128</v>
      </c>
      <c r="L55" s="32">
        <v>3</v>
      </c>
      <c r="M55" s="32">
        <v>5</v>
      </c>
      <c r="N55" s="101">
        <v>26.2</v>
      </c>
      <c r="O55" s="32" t="s">
        <v>275</v>
      </c>
      <c r="P55" s="115">
        <v>0</v>
      </c>
      <c r="Q55" s="32">
        <v>0</v>
      </c>
      <c r="R55" s="75"/>
      <c r="S55" s="32">
        <v>1024</v>
      </c>
      <c r="T55" s="27" t="s">
        <v>422</v>
      </c>
      <c r="U55" s="1" t="s">
        <v>87</v>
      </c>
      <c r="V55" s="2">
        <v>39860</v>
      </c>
      <c r="AG55" s="231"/>
      <c r="AH55" s="231">
        <f t="shared" si="4"/>
        <v>9.609034867330614</v>
      </c>
      <c r="AI55" s="231">
        <f t="shared" si="5"/>
        <v>9.347120306962537</v>
      </c>
      <c r="AJ55" s="231">
        <f t="shared" si="6"/>
        <v>9.027520306962536</v>
      </c>
      <c r="AK55" s="231">
        <f t="shared" si="7"/>
        <v>5.498286316704258</v>
      </c>
      <c r="AL55" s="231"/>
      <c r="AM55" s="231"/>
      <c r="AN55" s="231"/>
      <c r="AO55" s="231"/>
      <c r="AP55" s="231"/>
      <c r="AQ55" s="231"/>
      <c r="AR55" s="231"/>
      <c r="AS55" s="231"/>
      <c r="AT55" s="231"/>
      <c r="AU55" s="231"/>
    </row>
    <row r="56" spans="1:47" ht="12.75">
      <c r="A56" s="33">
        <v>39861</v>
      </c>
      <c r="B56" s="120">
        <v>7.8</v>
      </c>
      <c r="C56" s="74">
        <v>7.6</v>
      </c>
      <c r="D56" s="74">
        <v>10.1</v>
      </c>
      <c r="E56" s="74">
        <v>6.1</v>
      </c>
      <c r="F56" s="65">
        <f t="shared" si="2"/>
        <v>8.1</v>
      </c>
      <c r="G56" s="65">
        <f t="shared" si="10"/>
        <v>97.1334889339788</v>
      </c>
      <c r="H56" s="122">
        <f t="shared" si="3"/>
        <v>7.374257865397817</v>
      </c>
      <c r="I56" s="100">
        <v>3.2</v>
      </c>
      <c r="J56" s="32">
        <v>8</v>
      </c>
      <c r="K56" s="32" t="s">
        <v>53</v>
      </c>
      <c r="L56" s="32">
        <v>4</v>
      </c>
      <c r="M56" s="32">
        <v>6.2</v>
      </c>
      <c r="N56" s="101">
        <v>18.1</v>
      </c>
      <c r="O56" s="32" t="s">
        <v>275</v>
      </c>
      <c r="P56" s="115">
        <v>0.2</v>
      </c>
      <c r="Q56" s="32">
        <v>0</v>
      </c>
      <c r="R56" s="75"/>
      <c r="S56" s="32">
        <v>1025</v>
      </c>
      <c r="T56" s="27" t="s">
        <v>249</v>
      </c>
      <c r="U56" s="1" t="s">
        <v>88</v>
      </c>
      <c r="V56" s="2">
        <v>39861</v>
      </c>
      <c r="AG56" s="231"/>
      <c r="AH56" s="231">
        <f t="shared" si="4"/>
        <v>10.57743042767468</v>
      </c>
      <c r="AI56" s="231">
        <f t="shared" si="5"/>
        <v>10.434027213964692</v>
      </c>
      <c r="AJ56" s="231">
        <f t="shared" si="6"/>
        <v>10.274227213964691</v>
      </c>
      <c r="AK56" s="231">
        <f t="shared" si="7"/>
        <v>7.374257865397817</v>
      </c>
      <c r="AL56" s="231"/>
      <c r="AM56" s="231"/>
      <c r="AN56" s="231"/>
      <c r="AO56" s="231"/>
      <c r="AP56" s="231"/>
      <c r="AQ56" s="231"/>
      <c r="AR56" s="231"/>
      <c r="AS56" s="231"/>
      <c r="AT56" s="231"/>
      <c r="AU56" s="231"/>
    </row>
    <row r="57" spans="1:47" ht="12.75">
      <c r="A57" s="33">
        <v>39862</v>
      </c>
      <c r="B57" s="120">
        <v>7.3</v>
      </c>
      <c r="C57" s="74">
        <v>7.1</v>
      </c>
      <c r="D57" s="74">
        <v>9.4</v>
      </c>
      <c r="E57" s="74">
        <v>7.2</v>
      </c>
      <c r="F57" s="65">
        <f t="shared" si="2"/>
        <v>8.3</v>
      </c>
      <c r="G57" s="65">
        <f t="shared" si="10"/>
        <v>97.07550396381312</v>
      </c>
      <c r="H57" s="122">
        <f t="shared" si="3"/>
        <v>6.867289174668637</v>
      </c>
      <c r="I57" s="100">
        <v>5.8</v>
      </c>
      <c r="J57" s="32">
        <v>8</v>
      </c>
      <c r="K57" s="32" t="s">
        <v>298</v>
      </c>
      <c r="L57" s="32">
        <v>0</v>
      </c>
      <c r="M57" s="32">
        <v>1.1</v>
      </c>
      <c r="N57" s="101">
        <v>13.3</v>
      </c>
      <c r="O57" s="32" t="s">
        <v>53</v>
      </c>
      <c r="P57" s="115">
        <v>0</v>
      </c>
      <c r="Q57" s="32">
        <v>0</v>
      </c>
      <c r="R57" s="75"/>
      <c r="S57" s="32">
        <v>1026</v>
      </c>
      <c r="T57" s="27" t="s">
        <v>260</v>
      </c>
      <c r="U57" s="1" t="s">
        <v>89</v>
      </c>
      <c r="V57" s="2">
        <v>39862</v>
      </c>
      <c r="AG57" s="231"/>
      <c r="AH57" s="231">
        <f t="shared" si="4"/>
        <v>10.22213458915475</v>
      </c>
      <c r="AI57" s="231">
        <f t="shared" si="5"/>
        <v>10.082988668281233</v>
      </c>
      <c r="AJ57" s="231">
        <f t="shared" si="6"/>
        <v>9.923188668281233</v>
      </c>
      <c r="AK57" s="231">
        <f t="shared" si="7"/>
        <v>6.867289174668637</v>
      </c>
      <c r="AL57" s="231"/>
      <c r="AM57" s="231"/>
      <c r="AN57" s="231"/>
      <c r="AO57" s="231"/>
      <c r="AP57" s="231"/>
      <c r="AQ57" s="231"/>
      <c r="AR57" s="231"/>
      <c r="AS57" s="231"/>
      <c r="AT57" s="231"/>
      <c r="AU57" s="231"/>
    </row>
    <row r="58" spans="1:47" ht="12.75">
      <c r="A58" s="33">
        <v>39863</v>
      </c>
      <c r="B58" s="120">
        <v>4.5</v>
      </c>
      <c r="C58" s="74">
        <v>4.3</v>
      </c>
      <c r="D58" s="74">
        <v>9.4</v>
      </c>
      <c r="E58" s="74">
        <v>3.9</v>
      </c>
      <c r="F58" s="65">
        <f t="shared" si="2"/>
        <v>6.65</v>
      </c>
      <c r="G58" s="65">
        <f t="shared" si="10"/>
        <v>96.70966987974539</v>
      </c>
      <c r="H58" s="122">
        <f t="shared" si="3"/>
        <v>4.023367563257093</v>
      </c>
      <c r="I58" s="100">
        <v>-1.1</v>
      </c>
      <c r="J58" s="32">
        <v>6</v>
      </c>
      <c r="K58" s="32" t="s">
        <v>298</v>
      </c>
      <c r="L58" s="32">
        <v>0</v>
      </c>
      <c r="M58" s="32">
        <v>2.6</v>
      </c>
      <c r="N58" s="101">
        <v>15.9</v>
      </c>
      <c r="O58" s="32" t="s">
        <v>72</v>
      </c>
      <c r="P58" s="115">
        <v>0</v>
      </c>
      <c r="Q58" s="32">
        <v>0</v>
      </c>
      <c r="R58" s="75"/>
      <c r="S58" s="32">
        <v>1026</v>
      </c>
      <c r="T58" s="27" t="s">
        <v>245</v>
      </c>
      <c r="U58" s="1" t="s">
        <v>300</v>
      </c>
      <c r="V58" s="2">
        <v>39863</v>
      </c>
      <c r="AG58" s="231"/>
      <c r="AH58" s="231">
        <f t="shared" si="4"/>
        <v>8.420141382073544</v>
      </c>
      <c r="AI58" s="231">
        <f t="shared" si="5"/>
        <v>8.302890934011156</v>
      </c>
      <c r="AJ58" s="231">
        <f t="shared" si="6"/>
        <v>8.143090934011155</v>
      </c>
      <c r="AK58" s="231">
        <f t="shared" si="7"/>
        <v>4.023367563257093</v>
      </c>
      <c r="AL58" s="231"/>
      <c r="AM58" s="231"/>
      <c r="AN58" s="231"/>
      <c r="AO58" s="231"/>
      <c r="AP58" s="231"/>
      <c r="AQ58" s="231"/>
      <c r="AR58" s="231"/>
      <c r="AS58" s="231"/>
      <c r="AT58" s="231"/>
      <c r="AU58" s="231"/>
    </row>
    <row r="59" spans="1:47" ht="12.75">
      <c r="A59" s="33">
        <v>39864</v>
      </c>
      <c r="B59" s="120">
        <v>4</v>
      </c>
      <c r="C59" s="74">
        <v>3.7</v>
      </c>
      <c r="D59" s="74">
        <v>8</v>
      </c>
      <c r="E59" s="74">
        <v>3.2</v>
      </c>
      <c r="F59" s="65">
        <f t="shared" si="2"/>
        <v>5.6</v>
      </c>
      <c r="G59" s="65">
        <f t="shared" si="10"/>
        <v>94.96075707524577</v>
      </c>
      <c r="H59" s="122">
        <f t="shared" si="3"/>
        <v>3.2671788171554432</v>
      </c>
      <c r="I59" s="100">
        <v>-0.2</v>
      </c>
      <c r="J59" s="32">
        <v>4</v>
      </c>
      <c r="K59" s="32" t="s">
        <v>52</v>
      </c>
      <c r="L59" s="32">
        <v>3</v>
      </c>
      <c r="M59" s="32">
        <v>3.5</v>
      </c>
      <c r="N59" s="101">
        <v>17.3</v>
      </c>
      <c r="O59" s="32" t="s">
        <v>275</v>
      </c>
      <c r="P59" s="115">
        <v>0.1</v>
      </c>
      <c r="Q59" s="32">
        <v>0</v>
      </c>
      <c r="R59" s="75"/>
      <c r="S59" s="32">
        <v>1030</v>
      </c>
      <c r="T59" s="27" t="s">
        <v>18</v>
      </c>
      <c r="U59" s="1" t="s">
        <v>84</v>
      </c>
      <c r="V59" s="2">
        <v>39864</v>
      </c>
      <c r="AG59" s="231"/>
      <c r="AH59" s="231">
        <f t="shared" si="4"/>
        <v>8.129717614725772</v>
      </c>
      <c r="AI59" s="231">
        <f t="shared" si="5"/>
        <v>7.959741395023205</v>
      </c>
      <c r="AJ59" s="231">
        <f t="shared" si="6"/>
        <v>7.720041395023205</v>
      </c>
      <c r="AK59" s="231">
        <f t="shared" si="7"/>
        <v>3.2671788171554432</v>
      </c>
      <c r="AL59" s="231"/>
      <c r="AM59" s="231"/>
      <c r="AN59" s="231"/>
      <c r="AO59" s="231"/>
      <c r="AP59" s="231"/>
      <c r="AQ59" s="231"/>
      <c r="AR59" s="231"/>
      <c r="AS59" s="231"/>
      <c r="AT59" s="231"/>
      <c r="AU59" s="231"/>
    </row>
    <row r="60" spans="1:47" ht="12.75">
      <c r="A60" s="33">
        <v>39865</v>
      </c>
      <c r="B60" s="120">
        <v>6</v>
      </c>
      <c r="C60" s="74">
        <v>5.5</v>
      </c>
      <c r="D60" s="74">
        <v>9.7</v>
      </c>
      <c r="E60" s="74">
        <v>4</v>
      </c>
      <c r="F60" s="65">
        <f t="shared" si="2"/>
        <v>6.85</v>
      </c>
      <c r="G60" s="65">
        <f t="shared" si="10"/>
        <v>92.31822258512665</v>
      </c>
      <c r="H60" s="122">
        <f t="shared" si="3"/>
        <v>4.850406504493015</v>
      </c>
      <c r="I60" s="100">
        <v>1.8</v>
      </c>
      <c r="J60" s="32">
        <v>4</v>
      </c>
      <c r="K60" s="32" t="s">
        <v>52</v>
      </c>
      <c r="L60" s="32">
        <v>2</v>
      </c>
      <c r="M60" s="32">
        <v>7.5</v>
      </c>
      <c r="N60" s="101">
        <v>32.4</v>
      </c>
      <c r="O60" s="32" t="s">
        <v>52</v>
      </c>
      <c r="P60" s="115">
        <v>0</v>
      </c>
      <c r="Q60" s="32">
        <v>0</v>
      </c>
      <c r="R60" s="75"/>
      <c r="S60" s="32">
        <v>1030</v>
      </c>
      <c r="T60" s="27" t="s">
        <v>223</v>
      </c>
      <c r="U60" s="1" t="s">
        <v>85</v>
      </c>
      <c r="V60" s="2">
        <v>39865</v>
      </c>
      <c r="AG60" s="231"/>
      <c r="AH60" s="231">
        <f t="shared" si="4"/>
        <v>9.347120306962537</v>
      </c>
      <c r="AI60" s="231">
        <f t="shared" si="5"/>
        <v>9.028595330281249</v>
      </c>
      <c r="AJ60" s="231">
        <f t="shared" si="6"/>
        <v>8.629095330281249</v>
      </c>
      <c r="AK60" s="231">
        <f t="shared" si="7"/>
        <v>4.850406504493015</v>
      </c>
      <c r="AL60" s="231"/>
      <c r="AM60" s="231"/>
      <c r="AN60" s="231"/>
      <c r="AO60" s="231"/>
      <c r="AP60" s="231"/>
      <c r="AQ60" s="231"/>
      <c r="AR60" s="231"/>
      <c r="AS60" s="231"/>
      <c r="AT60" s="231"/>
      <c r="AU60" s="231"/>
    </row>
    <row r="61" spans="1:47" ht="12.75">
      <c r="A61" s="33">
        <v>39866</v>
      </c>
      <c r="B61" s="120">
        <v>8.8</v>
      </c>
      <c r="C61" s="74">
        <v>7.6</v>
      </c>
      <c r="D61" s="74">
        <v>9.7</v>
      </c>
      <c r="E61" s="74">
        <v>6</v>
      </c>
      <c r="F61" s="65">
        <f t="shared" si="2"/>
        <v>7.85</v>
      </c>
      <c r="G61" s="65">
        <f t="shared" si="10"/>
        <v>83.69739361883838</v>
      </c>
      <c r="H61" s="122">
        <f t="shared" si="3"/>
        <v>6.196865123927525</v>
      </c>
      <c r="I61" s="100">
        <v>4.6</v>
      </c>
      <c r="J61" s="32">
        <v>7</v>
      </c>
      <c r="K61" s="32" t="s">
        <v>275</v>
      </c>
      <c r="L61" s="32">
        <v>5</v>
      </c>
      <c r="M61" s="32">
        <v>8.8</v>
      </c>
      <c r="N61" s="101">
        <v>30.2</v>
      </c>
      <c r="O61" s="32" t="s">
        <v>53</v>
      </c>
      <c r="P61" s="115">
        <v>0</v>
      </c>
      <c r="Q61" s="32">
        <v>0</v>
      </c>
      <c r="R61" s="75"/>
      <c r="S61" s="32">
        <v>1025</v>
      </c>
      <c r="T61" s="27" t="s">
        <v>7</v>
      </c>
      <c r="U61" s="1" t="s">
        <v>86</v>
      </c>
      <c r="V61" s="2">
        <v>39866</v>
      </c>
      <c r="AG61" s="231"/>
      <c r="AH61" s="231">
        <f t="shared" si="4"/>
        <v>11.32081514642534</v>
      </c>
      <c r="AI61" s="231">
        <f t="shared" si="5"/>
        <v>10.434027213964692</v>
      </c>
      <c r="AJ61" s="231">
        <f t="shared" si="6"/>
        <v>9.475227213964692</v>
      </c>
      <c r="AK61" s="231">
        <f t="shared" si="7"/>
        <v>6.196865123927525</v>
      </c>
      <c r="AL61" s="231"/>
      <c r="AM61" s="231"/>
      <c r="AN61" s="231"/>
      <c r="AO61" s="231"/>
      <c r="AP61" s="231"/>
      <c r="AQ61" s="231"/>
      <c r="AR61" s="231"/>
      <c r="AS61" s="231"/>
      <c r="AT61" s="231"/>
      <c r="AU61" s="231"/>
    </row>
    <row r="62" spans="1:47" ht="12.75">
      <c r="A62" s="33">
        <v>39867</v>
      </c>
      <c r="B62" s="120">
        <v>7.9</v>
      </c>
      <c r="C62" s="74">
        <v>7</v>
      </c>
      <c r="D62" s="74">
        <v>10</v>
      </c>
      <c r="E62" s="74">
        <v>6.8</v>
      </c>
      <c r="F62" s="65">
        <f t="shared" si="2"/>
        <v>8.4</v>
      </c>
      <c r="G62" s="65">
        <f t="shared" si="10"/>
        <v>87.27826247637417</v>
      </c>
      <c r="H62" s="122">
        <f t="shared" si="3"/>
        <v>5.919136550773185</v>
      </c>
      <c r="I62" s="100">
        <v>4.3</v>
      </c>
      <c r="J62" s="32">
        <v>7</v>
      </c>
      <c r="K62" s="32" t="s">
        <v>53</v>
      </c>
      <c r="L62" s="32">
        <v>4</v>
      </c>
      <c r="M62" s="32">
        <v>7.2</v>
      </c>
      <c r="N62" s="101">
        <v>25.4</v>
      </c>
      <c r="O62" s="32" t="s">
        <v>128</v>
      </c>
      <c r="P62" s="115">
        <v>0</v>
      </c>
      <c r="Q62" s="32">
        <v>0</v>
      </c>
      <c r="R62" s="75"/>
      <c r="S62" s="32">
        <v>1023</v>
      </c>
      <c r="T62" s="27" t="s">
        <v>198</v>
      </c>
      <c r="U62" s="1" t="s">
        <v>87</v>
      </c>
      <c r="V62" s="2">
        <v>39867</v>
      </c>
      <c r="AG62" s="231"/>
      <c r="AH62" s="231">
        <f t="shared" si="4"/>
        <v>10.649781121194382</v>
      </c>
      <c r="AI62" s="231">
        <f t="shared" si="5"/>
        <v>10.014043920115377</v>
      </c>
      <c r="AJ62" s="231">
        <f t="shared" si="6"/>
        <v>9.294943920115376</v>
      </c>
      <c r="AK62" s="231">
        <f t="shared" si="7"/>
        <v>5.919136550773185</v>
      </c>
      <c r="AL62" s="231"/>
      <c r="AM62" s="231"/>
      <c r="AN62" s="231"/>
      <c r="AO62" s="231"/>
      <c r="AP62" s="231"/>
      <c r="AQ62" s="231"/>
      <c r="AR62" s="231"/>
      <c r="AS62" s="231"/>
      <c r="AT62" s="231"/>
      <c r="AU62" s="231"/>
    </row>
    <row r="63" spans="1:47" ht="12.75">
      <c r="A63" s="33">
        <v>39868</v>
      </c>
      <c r="B63" s="120">
        <v>8</v>
      </c>
      <c r="C63" s="74">
        <v>7.7</v>
      </c>
      <c r="D63" s="74">
        <v>11.4</v>
      </c>
      <c r="E63" s="74">
        <v>7.1</v>
      </c>
      <c r="F63" s="65">
        <f t="shared" si="2"/>
        <v>9.25</v>
      </c>
      <c r="G63" s="65">
        <f t="shared" si="10"/>
        <v>95.740252375023</v>
      </c>
      <c r="H63" s="122">
        <f t="shared" si="3"/>
        <v>7.362286220674809</v>
      </c>
      <c r="I63" s="100">
        <v>4.7</v>
      </c>
      <c r="J63" s="32">
        <v>7</v>
      </c>
      <c r="K63" s="32" t="s">
        <v>52</v>
      </c>
      <c r="L63" s="32">
        <v>1</v>
      </c>
      <c r="M63" s="32">
        <v>1.8</v>
      </c>
      <c r="N63" s="101">
        <v>13.3</v>
      </c>
      <c r="O63" s="32" t="s">
        <v>275</v>
      </c>
      <c r="P63" s="115">
        <v>0</v>
      </c>
      <c r="Q63" s="32">
        <v>0</v>
      </c>
      <c r="R63" s="75"/>
      <c r="S63" s="32">
        <v>1026</v>
      </c>
      <c r="T63" s="27" t="s">
        <v>339</v>
      </c>
      <c r="U63" s="1" t="s">
        <v>88</v>
      </c>
      <c r="V63" s="2">
        <v>39868</v>
      </c>
      <c r="AG63" s="231"/>
      <c r="AH63" s="231">
        <f t="shared" si="4"/>
        <v>10.722567515390086</v>
      </c>
      <c r="AI63" s="231">
        <f t="shared" si="5"/>
        <v>10.5055132003167</v>
      </c>
      <c r="AJ63" s="231">
        <f t="shared" si="6"/>
        <v>10.265813200316702</v>
      </c>
      <c r="AK63" s="231">
        <f t="shared" si="7"/>
        <v>7.362286220674809</v>
      </c>
      <c r="AL63" s="231"/>
      <c r="AM63" s="231"/>
      <c r="AN63" s="231"/>
      <c r="AO63" s="231"/>
      <c r="AP63" s="231"/>
      <c r="AQ63" s="231"/>
      <c r="AR63" s="231"/>
      <c r="AS63" s="231"/>
      <c r="AT63" s="231"/>
      <c r="AU63" s="231"/>
    </row>
    <row r="64" spans="1:47" ht="12.75">
      <c r="A64" s="33">
        <v>39869</v>
      </c>
      <c r="B64" s="120">
        <v>8.1</v>
      </c>
      <c r="C64" s="74">
        <v>7.5</v>
      </c>
      <c r="D64" s="74">
        <v>11.8</v>
      </c>
      <c r="E64" s="74">
        <v>7.3</v>
      </c>
      <c r="F64" s="65">
        <f t="shared" si="2"/>
        <v>9.55</v>
      </c>
      <c r="G64" s="65">
        <f t="shared" si="10"/>
        <v>91.55021128885946</v>
      </c>
      <c r="H64" s="122">
        <f t="shared" si="3"/>
        <v>6.809083507856489</v>
      </c>
      <c r="I64" s="100">
        <v>4.9</v>
      </c>
      <c r="J64" s="32">
        <v>8</v>
      </c>
      <c r="K64" s="32" t="s">
        <v>52</v>
      </c>
      <c r="L64" s="32">
        <v>3</v>
      </c>
      <c r="M64" s="32">
        <v>6.7</v>
      </c>
      <c r="N64" s="101">
        <v>24</v>
      </c>
      <c r="O64" s="32" t="s">
        <v>51</v>
      </c>
      <c r="P64" s="115">
        <v>0</v>
      </c>
      <c r="Q64" s="32">
        <v>0</v>
      </c>
      <c r="R64" s="75"/>
      <c r="S64" s="32">
        <v>1026</v>
      </c>
      <c r="T64" s="27" t="s">
        <v>117</v>
      </c>
      <c r="U64" s="1" t="s">
        <v>89</v>
      </c>
      <c r="V64" s="2">
        <v>39869</v>
      </c>
      <c r="AG64" s="231"/>
      <c r="AH64" s="231">
        <f t="shared" si="4"/>
        <v>10.795791854163713</v>
      </c>
      <c r="AI64" s="231">
        <f t="shared" si="5"/>
        <v>10.362970252792357</v>
      </c>
      <c r="AJ64" s="231">
        <f t="shared" si="6"/>
        <v>9.883570252792357</v>
      </c>
      <c r="AK64" s="231">
        <f t="shared" si="7"/>
        <v>6.809083507856489</v>
      </c>
      <c r="AL64" s="231"/>
      <c r="AM64" s="231"/>
      <c r="AN64" s="231"/>
      <c r="AO64" s="231"/>
      <c r="AP64" s="231"/>
      <c r="AQ64" s="231"/>
      <c r="AR64" s="231"/>
      <c r="AS64" s="231"/>
      <c r="AT64" s="231"/>
      <c r="AU64" s="231"/>
    </row>
    <row r="65" spans="1:47" ht="12.75">
      <c r="A65" s="33">
        <v>39870</v>
      </c>
      <c r="B65" s="120">
        <v>6</v>
      </c>
      <c r="C65" s="74">
        <v>5</v>
      </c>
      <c r="D65" s="74">
        <v>9.7</v>
      </c>
      <c r="E65" s="74">
        <v>4.2</v>
      </c>
      <c r="F65" s="65">
        <f t="shared" si="2"/>
        <v>6.949999999999999</v>
      </c>
      <c r="G65" s="65">
        <f t="shared" si="10"/>
        <v>84.7393149251786</v>
      </c>
      <c r="H65" s="122">
        <f t="shared" si="3"/>
        <v>3.630269946320013</v>
      </c>
      <c r="I65" s="100">
        <v>2</v>
      </c>
      <c r="J65" s="32">
        <v>8</v>
      </c>
      <c r="K65" s="32" t="s">
        <v>52</v>
      </c>
      <c r="L65" s="32">
        <v>4</v>
      </c>
      <c r="M65" s="32">
        <v>9.1</v>
      </c>
      <c r="N65" s="101">
        <v>25.4</v>
      </c>
      <c r="O65" s="32" t="s">
        <v>51</v>
      </c>
      <c r="P65" s="115">
        <v>0</v>
      </c>
      <c r="Q65" s="32">
        <v>0</v>
      </c>
      <c r="R65" s="75"/>
      <c r="S65" s="32">
        <v>1021</v>
      </c>
      <c r="T65" s="27" t="s">
        <v>387</v>
      </c>
      <c r="U65" s="1" t="s">
        <v>300</v>
      </c>
      <c r="V65" s="2">
        <v>39870</v>
      </c>
      <c r="AG65" s="231"/>
      <c r="AH65" s="231">
        <f t="shared" si="4"/>
        <v>9.347120306962537</v>
      </c>
      <c r="AI65" s="231">
        <f t="shared" si="5"/>
        <v>8.719685713352307</v>
      </c>
      <c r="AJ65" s="231">
        <f t="shared" si="6"/>
        <v>7.920685713352307</v>
      </c>
      <c r="AK65" s="231">
        <f t="shared" si="7"/>
        <v>3.630269946320013</v>
      </c>
      <c r="AL65" s="231"/>
      <c r="AM65" s="231"/>
      <c r="AN65" s="231"/>
      <c r="AO65" s="231"/>
      <c r="AP65" s="231"/>
      <c r="AQ65" s="231"/>
      <c r="AR65" s="231"/>
      <c r="AS65" s="231"/>
      <c r="AT65" s="231"/>
      <c r="AU65" s="231"/>
    </row>
    <row r="66" spans="1:47" ht="12.75">
      <c r="A66" s="33">
        <v>39871</v>
      </c>
      <c r="B66" s="120">
        <v>9.3</v>
      </c>
      <c r="C66" s="74">
        <v>8.3</v>
      </c>
      <c r="D66" s="74">
        <v>11.1</v>
      </c>
      <c r="E66" s="74">
        <v>6</v>
      </c>
      <c r="F66" s="65">
        <f t="shared" si="2"/>
        <v>8.55</v>
      </c>
      <c r="G66" s="65">
        <f t="shared" si="10"/>
        <v>86.63552246979803</v>
      </c>
      <c r="H66" s="122">
        <f t="shared" si="3"/>
        <v>7.188801988338636</v>
      </c>
      <c r="I66" s="100">
        <v>5.2</v>
      </c>
      <c r="J66" s="32">
        <v>7</v>
      </c>
      <c r="K66" s="32" t="s">
        <v>52</v>
      </c>
      <c r="L66" s="32">
        <v>4</v>
      </c>
      <c r="M66" s="32">
        <v>8.5</v>
      </c>
      <c r="N66" s="101">
        <v>21.8</v>
      </c>
      <c r="O66" s="32" t="s">
        <v>52</v>
      </c>
      <c r="P66" s="115">
        <v>0</v>
      </c>
      <c r="Q66" s="32">
        <v>0</v>
      </c>
      <c r="R66" s="75"/>
      <c r="S66" s="32">
        <v>1017</v>
      </c>
      <c r="T66" s="27" t="s">
        <v>243</v>
      </c>
      <c r="U66" s="1" t="s">
        <v>84</v>
      </c>
      <c r="V66" s="2">
        <v>39871</v>
      </c>
      <c r="AG66" s="231"/>
      <c r="AH66" s="231">
        <f t="shared" si="4"/>
        <v>11.709473318755796</v>
      </c>
      <c r="AI66" s="231">
        <f t="shared" si="5"/>
        <v>10.943563388165682</v>
      </c>
      <c r="AJ66" s="231">
        <f t="shared" si="6"/>
        <v>10.144563388165682</v>
      </c>
      <c r="AK66" s="231">
        <f t="shared" si="7"/>
        <v>7.188801988338636</v>
      </c>
      <c r="AL66" s="231"/>
      <c r="AM66" s="231"/>
      <c r="AN66" s="231"/>
      <c r="AO66" s="231"/>
      <c r="AP66" s="231"/>
      <c r="AQ66" s="231"/>
      <c r="AR66" s="231"/>
      <c r="AS66" s="231"/>
      <c r="AT66" s="231"/>
      <c r="AU66" s="231"/>
    </row>
    <row r="67" spans="1:47" ht="12.75">
      <c r="A67" s="33">
        <v>39872</v>
      </c>
      <c r="B67" s="120">
        <v>6.5</v>
      </c>
      <c r="C67" s="74">
        <v>6</v>
      </c>
      <c r="D67" s="74">
        <v>10.2</v>
      </c>
      <c r="E67" s="74">
        <v>5.7</v>
      </c>
      <c r="F67" s="65">
        <f t="shared" si="2"/>
        <v>7.949999999999999</v>
      </c>
      <c r="G67" s="65">
        <f t="shared" si="10"/>
        <v>92.47693003632446</v>
      </c>
      <c r="H67" s="122">
        <f t="shared" si="3"/>
        <v>5.3704117703691105</v>
      </c>
      <c r="I67" s="100">
        <v>3.6</v>
      </c>
      <c r="J67" s="32">
        <v>8</v>
      </c>
      <c r="K67" s="32" t="s">
        <v>50</v>
      </c>
      <c r="L67" s="32">
        <v>2</v>
      </c>
      <c r="M67" s="32">
        <v>2.6</v>
      </c>
      <c r="N67" s="101">
        <v>16.6</v>
      </c>
      <c r="O67" s="32" t="s">
        <v>53</v>
      </c>
      <c r="P67" s="115">
        <v>0</v>
      </c>
      <c r="Q67" s="32">
        <v>0</v>
      </c>
      <c r="R67" s="75"/>
      <c r="S67" s="32">
        <v>1013</v>
      </c>
      <c r="T67" s="27" t="s">
        <v>402</v>
      </c>
      <c r="U67" s="1" t="s">
        <v>85</v>
      </c>
      <c r="V67" s="2">
        <v>39872</v>
      </c>
      <c r="AG67" s="231"/>
      <c r="AH67" s="231">
        <f t="shared" si="4"/>
        <v>9.67551615678414</v>
      </c>
      <c r="AI67" s="231">
        <f t="shared" si="5"/>
        <v>9.347120306962537</v>
      </c>
      <c r="AJ67" s="231">
        <f t="shared" si="6"/>
        <v>8.947620306962538</v>
      </c>
      <c r="AK67" s="231">
        <f t="shared" si="7"/>
        <v>5.3704117703691105</v>
      </c>
      <c r="AL67" s="231"/>
      <c r="AM67" s="231"/>
      <c r="AN67" s="231"/>
      <c r="AO67" s="231"/>
      <c r="AP67" s="231"/>
      <c r="AQ67" s="231"/>
      <c r="AR67" s="231"/>
      <c r="AS67" s="231"/>
      <c r="AT67" s="231"/>
      <c r="AU67" s="231"/>
    </row>
    <row r="68" spans="1:47" s="139" customFormat="1" ht="12.75">
      <c r="A68" s="124">
        <v>39873</v>
      </c>
      <c r="B68" s="140">
        <v>5.4</v>
      </c>
      <c r="C68" s="141">
        <v>4.8</v>
      </c>
      <c r="D68" s="141">
        <v>11</v>
      </c>
      <c r="E68" s="141">
        <v>4.5</v>
      </c>
      <c r="F68" s="142">
        <f t="shared" si="2"/>
        <v>7.75</v>
      </c>
      <c r="G68" s="142">
        <f t="shared" si="10"/>
        <v>90.55666569937237</v>
      </c>
      <c r="H68" s="143">
        <f t="shared" si="3"/>
        <v>3.981874969773723</v>
      </c>
      <c r="I68" s="144">
        <v>-0.1</v>
      </c>
      <c r="J68" s="136">
        <v>4</v>
      </c>
      <c r="K68" s="136" t="s">
        <v>50</v>
      </c>
      <c r="L68" s="145">
        <v>1</v>
      </c>
      <c r="M68" s="136">
        <v>3.2</v>
      </c>
      <c r="N68" s="146">
        <v>21.8</v>
      </c>
      <c r="O68" s="136" t="s">
        <v>53</v>
      </c>
      <c r="P68" s="166">
        <v>0</v>
      </c>
      <c r="Q68" s="136">
        <v>0</v>
      </c>
      <c r="R68" s="147"/>
      <c r="S68" s="136">
        <v>1006</v>
      </c>
      <c r="T68" s="148" t="s">
        <v>175</v>
      </c>
      <c r="U68" s="136" t="s">
        <v>86</v>
      </c>
      <c r="V68" s="138">
        <v>39873</v>
      </c>
      <c r="AG68" s="232"/>
      <c r="AH68" s="232">
        <f t="shared" si="4"/>
        <v>8.966052258259293</v>
      </c>
      <c r="AI68" s="232">
        <f t="shared" si="5"/>
        <v>8.598757969942895</v>
      </c>
      <c r="AJ68" s="232">
        <f t="shared" si="6"/>
        <v>8.119357969942895</v>
      </c>
      <c r="AK68" s="232">
        <f t="shared" si="7"/>
        <v>3.981874969773723</v>
      </c>
      <c r="AL68" s="232"/>
      <c r="AM68" s="232"/>
      <c r="AN68" s="232"/>
      <c r="AO68" s="232"/>
      <c r="AP68" s="232"/>
      <c r="AQ68" s="232"/>
      <c r="AR68" s="232"/>
      <c r="AS68" s="232"/>
      <c r="AT68" s="232"/>
      <c r="AU68" s="232"/>
    </row>
    <row r="69" spans="1:47" ht="12.75">
      <c r="A69" s="33">
        <v>39874</v>
      </c>
      <c r="B69" s="120">
        <v>2.6</v>
      </c>
      <c r="C69" s="74">
        <v>2</v>
      </c>
      <c r="D69" s="74">
        <v>10.2</v>
      </c>
      <c r="E69" s="156">
        <v>-0.3</v>
      </c>
      <c r="F69" s="65">
        <f t="shared" si="2"/>
        <v>4.949999999999999</v>
      </c>
      <c r="G69" s="65">
        <f t="shared" si="10"/>
        <v>89.29900732124439</v>
      </c>
      <c r="H69" s="122">
        <f t="shared" si="3"/>
        <v>1.0199689936828593</v>
      </c>
      <c r="I69" s="100">
        <v>-3.8</v>
      </c>
      <c r="J69" s="32">
        <v>0</v>
      </c>
      <c r="K69" s="32" t="s">
        <v>128</v>
      </c>
      <c r="L69" s="81">
        <v>2</v>
      </c>
      <c r="M69" s="32">
        <v>5.6</v>
      </c>
      <c r="N69" s="101">
        <v>24</v>
      </c>
      <c r="O69" s="32" t="s">
        <v>128</v>
      </c>
      <c r="P69" s="115">
        <v>0.2</v>
      </c>
      <c r="Q69" s="32">
        <v>0</v>
      </c>
      <c r="R69" s="75"/>
      <c r="S69" s="32">
        <v>1014</v>
      </c>
      <c r="T69" s="27" t="s">
        <v>65</v>
      </c>
      <c r="U69" s="1" t="s">
        <v>87</v>
      </c>
      <c r="V69" s="2">
        <v>39874</v>
      </c>
      <c r="AG69" s="231"/>
      <c r="AH69" s="231">
        <f t="shared" si="4"/>
        <v>7.36303401489637</v>
      </c>
      <c r="AI69" s="231">
        <f t="shared" si="5"/>
        <v>7.054516284028025</v>
      </c>
      <c r="AJ69" s="231">
        <f t="shared" si="6"/>
        <v>6.575116284028025</v>
      </c>
      <c r="AK69" s="231">
        <f t="shared" si="7"/>
        <v>1.0199689936828593</v>
      </c>
      <c r="AL69" s="231"/>
      <c r="AM69" s="231"/>
      <c r="AN69" s="231"/>
      <c r="AO69" s="231"/>
      <c r="AP69" s="231"/>
      <c r="AQ69" s="231"/>
      <c r="AR69" s="231"/>
      <c r="AS69" s="231"/>
      <c r="AT69" s="231"/>
      <c r="AU69" s="231"/>
    </row>
    <row r="70" spans="1:47" ht="12.75">
      <c r="A70" s="33">
        <v>39875</v>
      </c>
      <c r="B70" s="120">
        <v>7.5</v>
      </c>
      <c r="C70" s="74">
        <v>7.2</v>
      </c>
      <c r="D70" s="74">
        <v>9.4</v>
      </c>
      <c r="E70" s="74">
        <v>2.6</v>
      </c>
      <c r="F70" s="65">
        <f t="shared" si="2"/>
        <v>6</v>
      </c>
      <c r="G70" s="65">
        <f t="shared" si="10"/>
        <v>95.65453976626296</v>
      </c>
      <c r="H70" s="122">
        <f t="shared" si="3"/>
        <v>6.85182845107467</v>
      </c>
      <c r="I70" s="100">
        <v>2.2</v>
      </c>
      <c r="J70" s="32">
        <v>8</v>
      </c>
      <c r="K70" s="32" t="s">
        <v>50</v>
      </c>
      <c r="L70" s="81">
        <v>3</v>
      </c>
      <c r="M70" s="32">
        <v>9</v>
      </c>
      <c r="N70" s="101">
        <v>38.3</v>
      </c>
      <c r="O70" s="32" t="s">
        <v>50</v>
      </c>
      <c r="P70" s="115">
        <v>12</v>
      </c>
      <c r="Q70" s="32">
        <v>0</v>
      </c>
      <c r="R70" s="75"/>
      <c r="S70" s="32">
        <v>1003</v>
      </c>
      <c r="T70" s="27" t="s">
        <v>99</v>
      </c>
      <c r="U70" s="1" t="s">
        <v>88</v>
      </c>
      <c r="V70" s="2">
        <v>39875</v>
      </c>
      <c r="AG70" s="231"/>
      <c r="AH70" s="231">
        <f t="shared" si="4"/>
        <v>10.362970252792357</v>
      </c>
      <c r="AI70" s="231">
        <f t="shared" si="5"/>
        <v>10.152351501423265</v>
      </c>
      <c r="AJ70" s="231">
        <f t="shared" si="6"/>
        <v>9.912651501423266</v>
      </c>
      <c r="AK70" s="231">
        <f t="shared" si="7"/>
        <v>6.85182845107467</v>
      </c>
      <c r="AL70" s="231"/>
      <c r="AM70" s="231"/>
      <c r="AN70" s="231"/>
      <c r="AO70" s="231"/>
      <c r="AP70" s="231"/>
      <c r="AQ70" s="231"/>
      <c r="AR70" s="231"/>
      <c r="AS70" s="231"/>
      <c r="AT70" s="231"/>
      <c r="AU70" s="231"/>
    </row>
    <row r="71" spans="1:47" ht="12.75">
      <c r="A71" s="33">
        <v>39876</v>
      </c>
      <c r="B71" s="120">
        <v>0.6</v>
      </c>
      <c r="C71" s="74">
        <v>0.5</v>
      </c>
      <c r="D71" s="74">
        <v>6.7</v>
      </c>
      <c r="E71" s="156">
        <v>-1</v>
      </c>
      <c r="F71" s="65">
        <f t="shared" si="2"/>
        <v>2.85</v>
      </c>
      <c r="G71" s="65">
        <f t="shared" si="10"/>
        <v>98.02613829356818</v>
      </c>
      <c r="H71" s="122">
        <f t="shared" si="3"/>
        <v>0.3247892407726359</v>
      </c>
      <c r="I71" s="100">
        <v>-3.3</v>
      </c>
      <c r="J71" s="32">
        <v>1</v>
      </c>
      <c r="K71" s="32" t="s">
        <v>51</v>
      </c>
      <c r="L71" s="32">
        <v>1</v>
      </c>
      <c r="M71" s="32">
        <v>1.6</v>
      </c>
      <c r="N71" s="101">
        <v>14.4</v>
      </c>
      <c r="O71" s="32" t="s">
        <v>83</v>
      </c>
      <c r="P71" s="115">
        <v>0</v>
      </c>
      <c r="Q71" s="95">
        <v>0</v>
      </c>
      <c r="R71" s="3" t="s">
        <v>2</v>
      </c>
      <c r="S71" s="32">
        <v>980</v>
      </c>
      <c r="T71" s="27" t="s">
        <v>121</v>
      </c>
      <c r="U71" s="1" t="s">
        <v>89</v>
      </c>
      <c r="V71" s="2">
        <v>39876</v>
      </c>
      <c r="AG71" s="231"/>
      <c r="AH71" s="231">
        <f t="shared" si="4"/>
        <v>6.378660943113899</v>
      </c>
      <c r="AI71" s="231">
        <f t="shared" si="5"/>
        <v>6.332654997374652</v>
      </c>
      <c r="AJ71" s="231">
        <f t="shared" si="6"/>
        <v>6.252754997374652</v>
      </c>
      <c r="AK71" s="231">
        <f t="shared" si="7"/>
        <v>0.3247892407726359</v>
      </c>
      <c r="AL71" s="231"/>
      <c r="AM71" s="231"/>
      <c r="AN71" s="231"/>
      <c r="AO71" s="231"/>
      <c r="AP71" s="231"/>
      <c r="AQ71" s="231"/>
      <c r="AR71" s="231"/>
      <c r="AS71" s="231"/>
      <c r="AT71" s="231"/>
      <c r="AU71" s="231"/>
    </row>
    <row r="72" spans="1:47" ht="12.75">
      <c r="A72" s="33">
        <v>39877</v>
      </c>
      <c r="B72" s="120">
        <v>0.5</v>
      </c>
      <c r="C72" s="74">
        <v>0.2</v>
      </c>
      <c r="D72" s="74">
        <v>8.1</v>
      </c>
      <c r="E72" s="156">
        <v>-1.5</v>
      </c>
      <c r="F72" s="65">
        <f t="shared" si="2"/>
        <v>3.3</v>
      </c>
      <c r="G72" s="65">
        <f t="shared" si="10"/>
        <v>94.06312971997328</v>
      </c>
      <c r="H72" s="122">
        <f t="shared" si="3"/>
        <v>-0.34219672464266226</v>
      </c>
      <c r="I72" s="100">
        <v>-4.7</v>
      </c>
      <c r="J72" s="32">
        <v>0</v>
      </c>
      <c r="K72" s="32" t="s">
        <v>53</v>
      </c>
      <c r="L72" s="32">
        <v>1</v>
      </c>
      <c r="M72" s="32">
        <v>2.4</v>
      </c>
      <c r="N72" s="101">
        <v>19.5</v>
      </c>
      <c r="O72" s="32" t="s">
        <v>275</v>
      </c>
      <c r="P72" s="115">
        <v>0</v>
      </c>
      <c r="Q72" s="32">
        <v>0</v>
      </c>
      <c r="R72" s="75"/>
      <c r="S72" s="32">
        <v>991</v>
      </c>
      <c r="T72" s="27" t="s">
        <v>412</v>
      </c>
      <c r="U72" s="1" t="s">
        <v>300</v>
      </c>
      <c r="V72" s="2">
        <v>39877</v>
      </c>
      <c r="AG72" s="231"/>
      <c r="AH72" s="231">
        <f t="shared" si="4"/>
        <v>6.332654997374652</v>
      </c>
      <c r="AI72" s="231">
        <f t="shared" si="5"/>
        <v>6.196393484898889</v>
      </c>
      <c r="AJ72" s="231">
        <f t="shared" si="6"/>
        <v>5.956693484898889</v>
      </c>
      <c r="AK72" s="231">
        <f t="shared" si="7"/>
        <v>-0.34219672464266226</v>
      </c>
      <c r="AL72" s="231"/>
      <c r="AM72" s="231"/>
      <c r="AN72" s="231"/>
      <c r="AO72" s="231"/>
      <c r="AP72" s="231"/>
      <c r="AQ72" s="231"/>
      <c r="AR72" s="231"/>
      <c r="AS72" s="231"/>
      <c r="AT72" s="231"/>
      <c r="AU72" s="231"/>
    </row>
    <row r="73" spans="1:47" ht="12.75">
      <c r="A73" s="33">
        <v>39878</v>
      </c>
      <c r="B73" s="120">
        <v>-0.7</v>
      </c>
      <c r="C73" s="74">
        <v>-1</v>
      </c>
      <c r="D73" s="74">
        <v>8.9</v>
      </c>
      <c r="E73" s="74">
        <v>-3.5</v>
      </c>
      <c r="F73" s="65">
        <f aca="true" t="shared" si="11" ref="F73:F136">AVERAGE(D73:E73)</f>
        <v>2.7</v>
      </c>
      <c r="G73" s="65">
        <f t="shared" si="10"/>
        <v>94.10458549489188</v>
      </c>
      <c r="H73" s="122">
        <f aca="true" t="shared" si="12" ref="H73:H136">AK73</f>
        <v>-1.5278111405927393</v>
      </c>
      <c r="I73" s="100">
        <v>-6.1</v>
      </c>
      <c r="J73" s="32">
        <v>0</v>
      </c>
      <c r="K73" s="32" t="s">
        <v>52</v>
      </c>
      <c r="L73" s="32">
        <v>1</v>
      </c>
      <c r="M73" s="32">
        <v>2.4</v>
      </c>
      <c r="N73" s="101">
        <v>14.4</v>
      </c>
      <c r="O73" s="32" t="s">
        <v>128</v>
      </c>
      <c r="P73" s="115">
        <v>0</v>
      </c>
      <c r="Q73" s="32">
        <v>0</v>
      </c>
      <c r="R73" s="75"/>
      <c r="S73" s="32">
        <v>1005</v>
      </c>
      <c r="T73" s="27" t="s">
        <v>38</v>
      </c>
      <c r="U73" s="1" t="s">
        <v>84</v>
      </c>
      <c r="V73" s="2">
        <v>39878</v>
      </c>
      <c r="AG73" s="231"/>
      <c r="AH73" s="231">
        <f aca="true" t="shared" si="13" ref="AH73:AH136">6.107*EXP(17.38*(B73/(239+B73)))</f>
        <v>5.803042564380657</v>
      </c>
      <c r="AI73" s="231">
        <f aca="true" t="shared" si="14" ref="AI73:AI136">IF(W73&gt;=0,6.107*EXP(17.38*(C73/(239+C73))),6.107*EXP(22.44*(C73/(272.4+C73))))</f>
        <v>5.676929151302562</v>
      </c>
      <c r="AJ73" s="231">
        <f aca="true" t="shared" si="15" ref="AJ73:AJ136">IF(C73&gt;=0,AI73-(0.000799*1000*(B73-C73)),AI73-(0.00072*1000*(B73-C73)))</f>
        <v>5.460929151302562</v>
      </c>
      <c r="AK73" s="231">
        <f aca="true" t="shared" si="16" ref="AK73:AK136">239*LN(AJ73/6.107)/(17.38-LN(AJ73/6.107))</f>
        <v>-1.5278111405927393</v>
      </c>
      <c r="AL73" s="231"/>
      <c r="AM73" s="231"/>
      <c r="AN73" s="231"/>
      <c r="AO73" s="231"/>
      <c r="AP73" s="231"/>
      <c r="AQ73" s="231"/>
      <c r="AR73" s="231"/>
      <c r="AS73" s="231"/>
      <c r="AT73" s="231"/>
      <c r="AU73" s="231"/>
    </row>
    <row r="74" spans="1:47" ht="15">
      <c r="A74" s="33">
        <v>39879</v>
      </c>
      <c r="B74" s="120">
        <v>6.1</v>
      </c>
      <c r="C74" s="74">
        <v>5.8</v>
      </c>
      <c r="D74" s="74">
        <v>11.5</v>
      </c>
      <c r="E74" s="74">
        <v>-0.7</v>
      </c>
      <c r="F74" s="65">
        <f t="shared" si="11"/>
        <v>5.4</v>
      </c>
      <c r="G74" s="65">
        <f t="shared" si="10"/>
        <v>95.39777709078787</v>
      </c>
      <c r="H74" s="122">
        <f t="shared" si="12"/>
        <v>5.4204966305147595</v>
      </c>
      <c r="I74" s="100">
        <v>-1.2</v>
      </c>
      <c r="J74" s="32">
        <v>6</v>
      </c>
      <c r="K74" s="32" t="s">
        <v>50</v>
      </c>
      <c r="L74" s="32">
        <v>2</v>
      </c>
      <c r="M74" s="32">
        <v>5.8</v>
      </c>
      <c r="N74" s="101">
        <v>27.7</v>
      </c>
      <c r="O74" s="32" t="s">
        <v>275</v>
      </c>
      <c r="P74" s="115">
        <v>1.1</v>
      </c>
      <c r="Q74" s="32">
        <v>0</v>
      </c>
      <c r="R74" s="75"/>
      <c r="S74" s="32">
        <v>1008</v>
      </c>
      <c r="T74" s="90" t="s">
        <v>419</v>
      </c>
      <c r="U74" s="1" t="s">
        <v>85</v>
      </c>
      <c r="V74" s="2">
        <v>39879</v>
      </c>
      <c r="AG74" s="231"/>
      <c r="AH74" s="231">
        <f t="shared" si="13"/>
        <v>9.41200153393066</v>
      </c>
      <c r="AI74" s="231">
        <f t="shared" si="14"/>
        <v>9.218540243120705</v>
      </c>
      <c r="AJ74" s="231">
        <f t="shared" si="15"/>
        <v>8.978840243120706</v>
      </c>
      <c r="AK74" s="231">
        <f t="shared" si="16"/>
        <v>5.4204966305147595</v>
      </c>
      <c r="AL74" s="231"/>
      <c r="AM74" s="231"/>
      <c r="AN74" s="231"/>
      <c r="AO74" s="231"/>
      <c r="AP74" s="231"/>
      <c r="AQ74" s="231"/>
      <c r="AR74" s="231"/>
      <c r="AS74" s="231"/>
      <c r="AT74" s="231"/>
      <c r="AU74" s="231"/>
    </row>
    <row r="75" spans="1:47" ht="12.75">
      <c r="A75" s="33">
        <v>39880</v>
      </c>
      <c r="B75" s="120">
        <v>5.6</v>
      </c>
      <c r="C75" s="74">
        <v>4</v>
      </c>
      <c r="D75" s="74">
        <v>7.9</v>
      </c>
      <c r="E75" s="74">
        <v>4</v>
      </c>
      <c r="F75" s="65">
        <f t="shared" si="11"/>
        <v>5.95</v>
      </c>
      <c r="G75" s="65">
        <f t="shared" si="10"/>
        <v>75.35940474728375</v>
      </c>
      <c r="H75" s="122">
        <f t="shared" si="12"/>
        <v>1.5920233332645346</v>
      </c>
      <c r="I75" s="100">
        <v>1.7</v>
      </c>
      <c r="J75" s="32">
        <v>0</v>
      </c>
      <c r="K75" s="32" t="s">
        <v>51</v>
      </c>
      <c r="L75" s="32">
        <v>5</v>
      </c>
      <c r="M75" s="32">
        <v>12.3</v>
      </c>
      <c r="N75" s="101">
        <v>32.4</v>
      </c>
      <c r="O75" s="32" t="s">
        <v>83</v>
      </c>
      <c r="P75" s="115">
        <v>4.4</v>
      </c>
      <c r="Q75" s="32">
        <v>0</v>
      </c>
      <c r="R75" s="75"/>
      <c r="S75" s="32">
        <v>1000</v>
      </c>
      <c r="T75" s="27" t="s">
        <v>247</v>
      </c>
      <c r="U75" s="1" t="s">
        <v>86</v>
      </c>
      <c r="V75" s="2">
        <v>39880</v>
      </c>
      <c r="AG75" s="231"/>
      <c r="AH75" s="231">
        <f t="shared" si="13"/>
        <v>9.091522999287918</v>
      </c>
      <c r="AI75" s="231">
        <f t="shared" si="14"/>
        <v>8.129717614725772</v>
      </c>
      <c r="AJ75" s="231">
        <f t="shared" si="15"/>
        <v>6.851317614725772</v>
      </c>
      <c r="AK75" s="231">
        <f t="shared" si="16"/>
        <v>1.5920233332645346</v>
      </c>
      <c r="AL75" s="231"/>
      <c r="AM75" s="231"/>
      <c r="AN75" s="231"/>
      <c r="AO75" s="231"/>
      <c r="AP75" s="231"/>
      <c r="AQ75" s="231"/>
      <c r="AR75" s="231"/>
      <c r="AS75" s="231"/>
      <c r="AT75" s="231"/>
      <c r="AU75" s="231"/>
    </row>
    <row r="76" spans="1:47" ht="12.75">
      <c r="A76" s="33">
        <v>39881</v>
      </c>
      <c r="B76" s="120">
        <v>6.1</v>
      </c>
      <c r="C76" s="74">
        <v>4.7</v>
      </c>
      <c r="D76" s="74">
        <v>9.2</v>
      </c>
      <c r="E76" s="74">
        <v>2.5</v>
      </c>
      <c r="F76" s="65">
        <f t="shared" si="11"/>
        <v>5.85</v>
      </c>
      <c r="G76" s="65">
        <f t="shared" si="10"/>
        <v>78.83818372355155</v>
      </c>
      <c r="H76" s="122">
        <f t="shared" si="12"/>
        <v>2.7088249339898822</v>
      </c>
      <c r="I76" s="100">
        <v>0.7</v>
      </c>
      <c r="J76" s="32">
        <v>2</v>
      </c>
      <c r="K76" s="32" t="s">
        <v>52</v>
      </c>
      <c r="L76" s="32">
        <v>6</v>
      </c>
      <c r="M76" s="32">
        <v>12.8</v>
      </c>
      <c r="N76" s="157">
        <v>42</v>
      </c>
      <c r="O76" s="32" t="s">
        <v>83</v>
      </c>
      <c r="P76" s="115">
        <v>6.3</v>
      </c>
      <c r="Q76" s="32">
        <v>0</v>
      </c>
      <c r="R76" s="75"/>
      <c r="S76" s="32">
        <v>1005</v>
      </c>
      <c r="T76" s="27" t="s">
        <v>346</v>
      </c>
      <c r="U76" s="1" t="s">
        <v>87</v>
      </c>
      <c r="V76" s="2">
        <v>39881</v>
      </c>
      <c r="AG76" s="231"/>
      <c r="AH76" s="231">
        <f t="shared" si="13"/>
        <v>9.41200153393066</v>
      </c>
      <c r="AI76" s="231">
        <f t="shared" si="14"/>
        <v>8.538851061383744</v>
      </c>
      <c r="AJ76" s="231">
        <f t="shared" si="15"/>
        <v>7.420251061383744</v>
      </c>
      <c r="AK76" s="231">
        <f t="shared" si="16"/>
        <v>2.7088249339898822</v>
      </c>
      <c r="AL76" s="231"/>
      <c r="AM76" s="231"/>
      <c r="AN76" s="231"/>
      <c r="AO76" s="231"/>
      <c r="AP76" s="231"/>
      <c r="AQ76" s="231"/>
      <c r="AR76" s="231"/>
      <c r="AS76" s="231"/>
      <c r="AT76" s="231"/>
      <c r="AU76" s="231"/>
    </row>
    <row r="77" spans="1:47" ht="12.75">
      <c r="A77" s="33">
        <v>39882</v>
      </c>
      <c r="B77" s="120">
        <v>7.8</v>
      </c>
      <c r="C77" s="74">
        <v>7.4</v>
      </c>
      <c r="D77" s="74">
        <v>10</v>
      </c>
      <c r="E77" s="74">
        <v>5.3</v>
      </c>
      <c r="F77" s="65">
        <f t="shared" si="11"/>
        <v>7.65</v>
      </c>
      <c r="G77" s="65">
        <f t="shared" si="10"/>
        <v>94.28320212989789</v>
      </c>
      <c r="H77" s="122">
        <f t="shared" si="12"/>
        <v>6.939800337425242</v>
      </c>
      <c r="I77" s="100">
        <v>2.7</v>
      </c>
      <c r="J77" s="32">
        <v>8</v>
      </c>
      <c r="K77" s="32" t="s">
        <v>52</v>
      </c>
      <c r="L77" s="32">
        <v>3</v>
      </c>
      <c r="M77" s="32">
        <v>5</v>
      </c>
      <c r="N77" s="101">
        <v>18.1</v>
      </c>
      <c r="O77" s="32" t="s">
        <v>50</v>
      </c>
      <c r="P77" s="115">
        <v>0</v>
      </c>
      <c r="Q77" s="32">
        <v>0</v>
      </c>
      <c r="R77" s="75"/>
      <c r="S77" s="32">
        <v>1003</v>
      </c>
      <c r="T77" s="27" t="s">
        <v>227</v>
      </c>
      <c r="U77" s="1" t="s">
        <v>88</v>
      </c>
      <c r="V77" s="2">
        <v>39882</v>
      </c>
      <c r="AG77" s="231"/>
      <c r="AH77" s="231">
        <f t="shared" si="13"/>
        <v>10.57743042767468</v>
      </c>
      <c r="AI77" s="231">
        <f t="shared" si="14"/>
        <v>10.29234011027384</v>
      </c>
      <c r="AJ77" s="231">
        <f t="shared" si="15"/>
        <v>9.97274011027384</v>
      </c>
      <c r="AK77" s="231">
        <f t="shared" si="16"/>
        <v>6.939800337425242</v>
      </c>
      <c r="AL77" s="231"/>
      <c r="AM77" s="231"/>
      <c r="AN77" s="231"/>
      <c r="AO77" s="231"/>
      <c r="AP77" s="231"/>
      <c r="AQ77" s="231"/>
      <c r="AR77" s="231"/>
      <c r="AS77" s="231"/>
      <c r="AT77" s="231"/>
      <c r="AU77" s="231"/>
    </row>
    <row r="78" spans="1:47" ht="12.75">
      <c r="A78" s="33">
        <v>39883</v>
      </c>
      <c r="B78" s="120">
        <v>3.6</v>
      </c>
      <c r="C78" s="74">
        <v>3.5</v>
      </c>
      <c r="D78" s="74">
        <v>13.1</v>
      </c>
      <c r="E78" s="74">
        <v>-1</v>
      </c>
      <c r="F78" s="65">
        <f t="shared" si="11"/>
        <v>6.05</v>
      </c>
      <c r="G78" s="65">
        <f t="shared" si="10"/>
        <v>98.28551290449003</v>
      </c>
      <c r="H78" s="122">
        <f t="shared" si="12"/>
        <v>3.3552179583626653</v>
      </c>
      <c r="I78" s="100">
        <v>-3.7</v>
      </c>
      <c r="J78" s="32">
        <v>6</v>
      </c>
      <c r="K78" s="32" t="s">
        <v>257</v>
      </c>
      <c r="L78" s="32">
        <v>2</v>
      </c>
      <c r="M78" s="32">
        <v>3.1</v>
      </c>
      <c r="N78" s="101">
        <v>17.3</v>
      </c>
      <c r="O78" s="32" t="s">
        <v>51</v>
      </c>
      <c r="P78" s="115">
        <v>0</v>
      </c>
      <c r="Q78" s="32">
        <v>0</v>
      </c>
      <c r="R78" s="75"/>
      <c r="S78" s="32">
        <v>1021</v>
      </c>
      <c r="T78" s="27" t="s">
        <v>156</v>
      </c>
      <c r="U78" s="1" t="s">
        <v>89</v>
      </c>
      <c r="V78" s="2">
        <v>39883</v>
      </c>
      <c r="AG78" s="231"/>
      <c r="AH78" s="231">
        <f t="shared" si="13"/>
        <v>7.903784318055541</v>
      </c>
      <c r="AI78" s="231">
        <f t="shared" si="14"/>
        <v>7.848174955865539</v>
      </c>
      <c r="AJ78" s="231">
        <f t="shared" si="15"/>
        <v>7.768274955865539</v>
      </c>
      <c r="AK78" s="231">
        <f t="shared" si="16"/>
        <v>3.3552179583626653</v>
      </c>
      <c r="AL78" s="231"/>
      <c r="AM78" s="231"/>
      <c r="AN78" s="231"/>
      <c r="AO78" s="231"/>
      <c r="AP78" s="231"/>
      <c r="AQ78" s="231"/>
      <c r="AR78" s="231"/>
      <c r="AS78" s="231"/>
      <c r="AT78" s="231"/>
      <c r="AU78" s="231"/>
    </row>
    <row r="79" spans="1:47" ht="12.75">
      <c r="A79" s="33">
        <v>39884</v>
      </c>
      <c r="B79" s="120">
        <v>10</v>
      </c>
      <c r="C79" s="74">
        <v>9.3</v>
      </c>
      <c r="D79" s="74">
        <v>14.3</v>
      </c>
      <c r="E79" s="74">
        <v>3.6</v>
      </c>
      <c r="F79" s="65">
        <f t="shared" si="11"/>
        <v>8.950000000000001</v>
      </c>
      <c r="G79" s="65">
        <f t="shared" si="10"/>
        <v>90.84889264534503</v>
      </c>
      <c r="H79" s="122">
        <f t="shared" si="12"/>
        <v>8.575682438585481</v>
      </c>
      <c r="I79" s="100">
        <v>8.2</v>
      </c>
      <c r="J79" s="32">
        <v>8</v>
      </c>
      <c r="K79" s="32" t="s">
        <v>52</v>
      </c>
      <c r="L79" s="32">
        <v>3</v>
      </c>
      <c r="M79" s="32">
        <v>6.5</v>
      </c>
      <c r="N79" s="101">
        <v>28</v>
      </c>
      <c r="O79" s="32" t="s">
        <v>128</v>
      </c>
      <c r="P79" s="115">
        <v>0</v>
      </c>
      <c r="Q79" s="32">
        <v>0</v>
      </c>
      <c r="R79" s="75"/>
      <c r="S79" s="32">
        <v>1016</v>
      </c>
      <c r="T79" s="27" t="s">
        <v>102</v>
      </c>
      <c r="U79" s="1" t="s">
        <v>300</v>
      </c>
      <c r="V79" s="2">
        <v>39884</v>
      </c>
      <c r="AG79" s="231"/>
      <c r="AH79" s="231">
        <f t="shared" si="13"/>
        <v>12.273317807277772</v>
      </c>
      <c r="AI79" s="231">
        <f t="shared" si="14"/>
        <v>11.709473318755796</v>
      </c>
      <c r="AJ79" s="231">
        <f t="shared" si="15"/>
        <v>11.150173318755797</v>
      </c>
      <c r="AK79" s="231">
        <f t="shared" si="16"/>
        <v>8.575682438585481</v>
      </c>
      <c r="AL79" s="231"/>
      <c r="AM79" s="231"/>
      <c r="AN79" s="231"/>
      <c r="AO79" s="231"/>
      <c r="AP79" s="231"/>
      <c r="AQ79" s="231"/>
      <c r="AR79" s="231"/>
      <c r="AS79" s="231"/>
      <c r="AT79" s="231"/>
      <c r="AU79" s="231"/>
    </row>
    <row r="80" spans="1:47" ht="12.75">
      <c r="A80" s="33">
        <v>39885</v>
      </c>
      <c r="B80" s="120">
        <v>7.9</v>
      </c>
      <c r="C80" s="74">
        <v>7.4</v>
      </c>
      <c r="D80" s="74">
        <v>10.4</v>
      </c>
      <c r="E80" s="74">
        <v>4.3</v>
      </c>
      <c r="F80" s="65">
        <f t="shared" si="11"/>
        <v>7.35</v>
      </c>
      <c r="G80" s="65">
        <f t="shared" si="10"/>
        <v>92.89242659256033</v>
      </c>
      <c r="H80" s="122">
        <f t="shared" si="12"/>
        <v>6.8227207921786865</v>
      </c>
      <c r="I80" s="100">
        <v>1.7</v>
      </c>
      <c r="J80" s="32">
        <v>6</v>
      </c>
      <c r="K80" s="32" t="s">
        <v>50</v>
      </c>
      <c r="L80" s="32">
        <v>2</v>
      </c>
      <c r="M80" s="32">
        <v>3.9</v>
      </c>
      <c r="N80" s="101">
        <v>16.6</v>
      </c>
      <c r="O80" s="32" t="s">
        <v>83</v>
      </c>
      <c r="P80" s="115">
        <v>0</v>
      </c>
      <c r="Q80" s="32">
        <v>0</v>
      </c>
      <c r="R80" s="75"/>
      <c r="S80" s="32">
        <v>1019</v>
      </c>
      <c r="T80" s="27" t="s">
        <v>191</v>
      </c>
      <c r="U80" s="1" t="s">
        <v>84</v>
      </c>
      <c r="V80" s="2">
        <v>39885</v>
      </c>
      <c r="AG80" s="231"/>
      <c r="AH80" s="231">
        <f t="shared" si="13"/>
        <v>10.649781121194382</v>
      </c>
      <c r="AI80" s="231">
        <f t="shared" si="14"/>
        <v>10.29234011027384</v>
      </c>
      <c r="AJ80" s="231">
        <f t="shared" si="15"/>
        <v>9.89284011027384</v>
      </c>
      <c r="AK80" s="231">
        <f t="shared" si="16"/>
        <v>6.8227207921786865</v>
      </c>
      <c r="AL80" s="231"/>
      <c r="AM80" s="231"/>
      <c r="AN80" s="231"/>
      <c r="AO80" s="231"/>
      <c r="AP80" s="231"/>
      <c r="AQ80" s="231"/>
      <c r="AR80" s="231"/>
      <c r="AS80" s="231"/>
      <c r="AT80" s="231"/>
      <c r="AU80" s="231"/>
    </row>
    <row r="81" spans="1:47" ht="12.75">
      <c r="A81" s="33">
        <v>39886</v>
      </c>
      <c r="B81" s="120">
        <v>9.8</v>
      </c>
      <c r="C81" s="74">
        <v>8.1</v>
      </c>
      <c r="D81" s="74">
        <v>12.3</v>
      </c>
      <c r="E81" s="74">
        <v>7.9</v>
      </c>
      <c r="F81" s="65">
        <f t="shared" si="11"/>
        <v>10.100000000000001</v>
      </c>
      <c r="G81" s="65">
        <f t="shared" si="10"/>
        <v>77.93247835074317</v>
      </c>
      <c r="H81" s="122">
        <f t="shared" si="12"/>
        <v>6.1391213770209125</v>
      </c>
      <c r="I81" s="100">
        <v>6.1</v>
      </c>
      <c r="J81" s="32">
        <v>5</v>
      </c>
      <c r="K81" s="32" t="s">
        <v>128</v>
      </c>
      <c r="L81" s="32">
        <v>4</v>
      </c>
      <c r="M81" s="32">
        <v>9.9</v>
      </c>
      <c r="N81" s="101">
        <v>29.5</v>
      </c>
      <c r="O81" s="32" t="s">
        <v>275</v>
      </c>
      <c r="P81" s="115">
        <v>0</v>
      </c>
      <c r="Q81" s="32">
        <v>0</v>
      </c>
      <c r="R81" s="75"/>
      <c r="S81" s="32">
        <v>1012</v>
      </c>
      <c r="T81" s="27" t="s">
        <v>100</v>
      </c>
      <c r="U81" s="1" t="s">
        <v>85</v>
      </c>
      <c r="V81" s="2">
        <v>39886</v>
      </c>
      <c r="AG81" s="231"/>
      <c r="AH81" s="231">
        <f t="shared" si="13"/>
        <v>12.109831554040031</v>
      </c>
      <c r="AI81" s="231">
        <f t="shared" si="14"/>
        <v>10.795791854163713</v>
      </c>
      <c r="AJ81" s="231">
        <f t="shared" si="15"/>
        <v>9.437491854163712</v>
      </c>
      <c r="AK81" s="231">
        <f t="shared" si="16"/>
        <v>6.1391213770209125</v>
      </c>
      <c r="AL81" s="231"/>
      <c r="AM81" s="231"/>
      <c r="AN81" s="231"/>
      <c r="AO81" s="231"/>
      <c r="AP81" s="231"/>
      <c r="AQ81" s="231"/>
      <c r="AR81" s="231"/>
      <c r="AS81" s="231"/>
      <c r="AT81" s="231"/>
      <c r="AU81" s="231"/>
    </row>
    <row r="82" spans="1:47" ht="12.75">
      <c r="A82" s="33">
        <v>39887</v>
      </c>
      <c r="B82" s="120">
        <v>7.2</v>
      </c>
      <c r="C82" s="74">
        <v>7</v>
      </c>
      <c r="D82" s="74">
        <v>13.2</v>
      </c>
      <c r="E82" s="74">
        <v>4.4</v>
      </c>
      <c r="F82" s="65">
        <f t="shared" si="11"/>
        <v>8.8</v>
      </c>
      <c r="G82" s="65">
        <f t="shared" si="10"/>
        <v>97.06365977117619</v>
      </c>
      <c r="H82" s="122">
        <f t="shared" si="12"/>
        <v>6.765865889018231</v>
      </c>
      <c r="I82" s="100">
        <v>-0.1</v>
      </c>
      <c r="J82" s="32">
        <v>3</v>
      </c>
      <c r="K82" s="32" t="s">
        <v>128</v>
      </c>
      <c r="L82" s="32">
        <v>2</v>
      </c>
      <c r="M82" s="32">
        <v>4.4</v>
      </c>
      <c r="N82" s="101">
        <v>22.5</v>
      </c>
      <c r="O82" s="32" t="s">
        <v>52</v>
      </c>
      <c r="P82" s="115">
        <v>0</v>
      </c>
      <c r="Q82" s="32">
        <v>0</v>
      </c>
      <c r="R82" s="75"/>
      <c r="S82" s="32">
        <v>1029</v>
      </c>
      <c r="T82" s="27" t="s">
        <v>398</v>
      </c>
      <c r="U82" s="1" t="s">
        <v>86</v>
      </c>
      <c r="V82" s="2">
        <v>39887</v>
      </c>
      <c r="AG82" s="231"/>
      <c r="AH82" s="231">
        <f t="shared" si="13"/>
        <v>10.152351501423265</v>
      </c>
      <c r="AI82" s="231">
        <f t="shared" si="14"/>
        <v>10.014043920115377</v>
      </c>
      <c r="AJ82" s="231">
        <f t="shared" si="15"/>
        <v>9.854243920115376</v>
      </c>
      <c r="AK82" s="231">
        <f t="shared" si="16"/>
        <v>6.765865889018231</v>
      </c>
      <c r="AL82" s="231"/>
      <c r="AM82" s="231"/>
      <c r="AN82" s="231"/>
      <c r="AO82" s="231"/>
      <c r="AP82" s="231"/>
      <c r="AQ82" s="231"/>
      <c r="AR82" s="231"/>
      <c r="AS82" s="231"/>
      <c r="AT82" s="231"/>
      <c r="AU82" s="231"/>
    </row>
    <row r="83" spans="1:47" ht="12.75">
      <c r="A83" s="33">
        <v>39888</v>
      </c>
      <c r="B83" s="120">
        <v>7</v>
      </c>
      <c r="C83" s="74">
        <v>6.6</v>
      </c>
      <c r="D83" s="74">
        <v>15.6</v>
      </c>
      <c r="E83" s="74">
        <v>1.4</v>
      </c>
      <c r="F83" s="65">
        <f t="shared" si="11"/>
        <v>8.5</v>
      </c>
      <c r="G83" s="65">
        <f t="shared" si="10"/>
        <v>94.09587954653512</v>
      </c>
      <c r="H83" s="122">
        <f t="shared" si="12"/>
        <v>6.11658853797081</v>
      </c>
      <c r="I83" s="100">
        <v>-2.1</v>
      </c>
      <c r="J83" s="32">
        <v>4</v>
      </c>
      <c r="K83" s="32" t="s">
        <v>50</v>
      </c>
      <c r="L83" s="32">
        <v>2</v>
      </c>
      <c r="M83" s="32">
        <v>2.6</v>
      </c>
      <c r="N83" s="101">
        <v>14.4</v>
      </c>
      <c r="O83" s="32" t="s">
        <v>52</v>
      </c>
      <c r="P83" s="115">
        <v>0</v>
      </c>
      <c r="Q83" s="32">
        <v>0</v>
      </c>
      <c r="R83" s="75"/>
      <c r="S83" s="32">
        <v>1031</v>
      </c>
      <c r="T83" s="27" t="s">
        <v>452</v>
      </c>
      <c r="U83" s="1" t="s">
        <v>87</v>
      </c>
      <c r="V83" s="2">
        <v>39888</v>
      </c>
      <c r="AG83" s="231"/>
      <c r="AH83" s="231">
        <f t="shared" si="13"/>
        <v>10.014043920115377</v>
      </c>
      <c r="AI83" s="231">
        <f t="shared" si="14"/>
        <v>9.742402704808889</v>
      </c>
      <c r="AJ83" s="231">
        <f t="shared" si="15"/>
        <v>9.422802704808888</v>
      </c>
      <c r="AK83" s="231">
        <f t="shared" si="16"/>
        <v>6.11658853797081</v>
      </c>
      <c r="AL83" s="231"/>
      <c r="AM83" s="231"/>
      <c r="AN83" s="231"/>
      <c r="AO83" s="231"/>
      <c r="AP83" s="231"/>
      <c r="AQ83" s="231"/>
      <c r="AR83" s="231"/>
      <c r="AS83" s="231"/>
      <c r="AT83" s="231"/>
      <c r="AU83" s="231"/>
    </row>
    <row r="84" spans="1:47" ht="12.75">
      <c r="A84" s="33">
        <v>39889</v>
      </c>
      <c r="B84" s="120">
        <v>6.7</v>
      </c>
      <c r="C84" s="74">
        <v>6.4</v>
      </c>
      <c r="D84" s="74">
        <v>9</v>
      </c>
      <c r="E84" s="74">
        <v>1.2</v>
      </c>
      <c r="F84" s="65">
        <f t="shared" si="11"/>
        <v>5.1</v>
      </c>
      <c r="G84" s="65">
        <f t="shared" si="10"/>
        <v>95.51095435519802</v>
      </c>
      <c r="H84" s="122">
        <f t="shared" si="12"/>
        <v>6.034307544079611</v>
      </c>
      <c r="I84" s="100">
        <v>-1.7</v>
      </c>
      <c r="J84" s="32">
        <v>8</v>
      </c>
      <c r="K84" s="32" t="s">
        <v>231</v>
      </c>
      <c r="L84" s="32">
        <v>3</v>
      </c>
      <c r="M84" s="32">
        <v>4.9</v>
      </c>
      <c r="N84" s="101">
        <v>18.4</v>
      </c>
      <c r="O84" s="32" t="s">
        <v>231</v>
      </c>
      <c r="P84" s="115">
        <v>0</v>
      </c>
      <c r="Q84" s="32">
        <v>0</v>
      </c>
      <c r="R84" s="75"/>
      <c r="S84" s="32">
        <v>1035</v>
      </c>
      <c r="T84" s="27" t="s">
        <v>404</v>
      </c>
      <c r="U84" s="1" t="s">
        <v>88</v>
      </c>
      <c r="V84" s="2">
        <v>39889</v>
      </c>
      <c r="AG84" s="231"/>
      <c r="AH84" s="231">
        <f t="shared" si="13"/>
        <v>9.809696626511307</v>
      </c>
      <c r="AI84" s="231">
        <f t="shared" si="14"/>
        <v>9.609034867330614</v>
      </c>
      <c r="AJ84" s="231">
        <f t="shared" si="15"/>
        <v>9.369334867330615</v>
      </c>
      <c r="AK84" s="231">
        <f t="shared" si="16"/>
        <v>6.034307544079611</v>
      </c>
      <c r="AL84" s="231"/>
      <c r="AM84" s="231"/>
      <c r="AN84" s="231"/>
      <c r="AO84" s="231"/>
      <c r="AP84" s="231"/>
      <c r="AQ84" s="231"/>
      <c r="AR84" s="231"/>
      <c r="AS84" s="231"/>
      <c r="AT84" s="231"/>
      <c r="AU84" s="231"/>
    </row>
    <row r="85" spans="1:47" ht="12.75">
      <c r="A85" s="33">
        <v>39890</v>
      </c>
      <c r="B85" s="120">
        <v>4.6</v>
      </c>
      <c r="C85" s="74">
        <v>4.5</v>
      </c>
      <c r="D85" s="74">
        <v>11.9</v>
      </c>
      <c r="E85" s="74">
        <v>0.6</v>
      </c>
      <c r="F85" s="65">
        <f t="shared" si="11"/>
        <v>6.25</v>
      </c>
      <c r="G85" s="65">
        <f t="shared" si="10"/>
        <v>98.35987338940451</v>
      </c>
      <c r="H85" s="122">
        <f t="shared" si="12"/>
        <v>4.363979701494693</v>
      </c>
      <c r="I85" s="100">
        <v>-2.7</v>
      </c>
      <c r="J85" s="158">
        <v>8</v>
      </c>
      <c r="K85" s="32" t="s">
        <v>298</v>
      </c>
      <c r="L85" s="32">
        <v>0</v>
      </c>
      <c r="M85" s="32">
        <v>0.4</v>
      </c>
      <c r="N85" s="101">
        <v>12.5</v>
      </c>
      <c r="O85" s="32" t="s">
        <v>52</v>
      </c>
      <c r="P85" s="115">
        <v>0</v>
      </c>
      <c r="Q85" s="32">
        <v>0</v>
      </c>
      <c r="R85" s="75"/>
      <c r="S85" s="32">
        <v>1032</v>
      </c>
      <c r="T85" s="27" t="s">
        <v>347</v>
      </c>
      <c r="U85" s="1" t="s">
        <v>89</v>
      </c>
      <c r="V85" s="2">
        <v>39890</v>
      </c>
      <c r="AG85" s="231"/>
      <c r="AH85" s="231">
        <f t="shared" si="13"/>
        <v>8.479312848497392</v>
      </c>
      <c r="AI85" s="231">
        <f t="shared" si="14"/>
        <v>8.420141382073544</v>
      </c>
      <c r="AJ85" s="231">
        <f t="shared" si="15"/>
        <v>8.340241382073543</v>
      </c>
      <c r="AK85" s="231">
        <f t="shared" si="16"/>
        <v>4.363979701494693</v>
      </c>
      <c r="AL85" s="231"/>
      <c r="AM85" s="231"/>
      <c r="AN85" s="231"/>
      <c r="AO85" s="231"/>
      <c r="AP85" s="231"/>
      <c r="AQ85" s="231"/>
      <c r="AR85" s="231"/>
      <c r="AS85" s="231"/>
      <c r="AT85" s="231"/>
      <c r="AU85" s="231"/>
    </row>
    <row r="86" spans="1:47" ht="12.75">
      <c r="A86" s="33">
        <v>39891</v>
      </c>
      <c r="B86" s="120">
        <v>6</v>
      </c>
      <c r="C86" s="74">
        <v>5.6</v>
      </c>
      <c r="D86" s="74">
        <v>11.7</v>
      </c>
      <c r="E86" s="74">
        <v>-1.8</v>
      </c>
      <c r="F86" s="65">
        <f t="shared" si="11"/>
        <v>4.949999999999999</v>
      </c>
      <c r="G86" s="65">
        <f t="shared" si="10"/>
        <v>93.84626185621934</v>
      </c>
      <c r="H86" s="122">
        <f t="shared" si="12"/>
        <v>5.085638000197824</v>
      </c>
      <c r="I86" s="100">
        <v>-3.6</v>
      </c>
      <c r="J86" s="32">
        <v>1</v>
      </c>
      <c r="K86" s="32" t="s">
        <v>47</v>
      </c>
      <c r="L86" s="32">
        <v>1</v>
      </c>
      <c r="M86" s="32">
        <v>5.7</v>
      </c>
      <c r="N86" s="101">
        <v>24.7</v>
      </c>
      <c r="O86" s="32" t="s">
        <v>231</v>
      </c>
      <c r="P86" s="115">
        <v>0</v>
      </c>
      <c r="Q86" s="32">
        <v>0</v>
      </c>
      <c r="R86" s="75"/>
      <c r="S86" s="32">
        <v>1029</v>
      </c>
      <c r="T86" s="27" t="s">
        <v>338</v>
      </c>
      <c r="U86" s="1" t="s">
        <v>300</v>
      </c>
      <c r="V86" s="2">
        <v>39891</v>
      </c>
      <c r="AG86" s="231"/>
      <c r="AH86" s="231">
        <f t="shared" si="13"/>
        <v>9.347120306962537</v>
      </c>
      <c r="AI86" s="231">
        <f t="shared" si="14"/>
        <v>9.091522999287918</v>
      </c>
      <c r="AJ86" s="231">
        <f t="shared" si="15"/>
        <v>8.771922999287916</v>
      </c>
      <c r="AK86" s="231">
        <f t="shared" si="16"/>
        <v>5.085638000197824</v>
      </c>
      <c r="AL86" s="231"/>
      <c r="AM86" s="231"/>
      <c r="AN86" s="231"/>
      <c r="AO86" s="231"/>
      <c r="AP86" s="231"/>
      <c r="AQ86" s="231"/>
      <c r="AR86" s="231"/>
      <c r="AS86" s="231"/>
      <c r="AT86" s="231"/>
      <c r="AU86" s="231"/>
    </row>
    <row r="87" spans="1:47" ht="12.75">
      <c r="A87" s="33">
        <v>39892</v>
      </c>
      <c r="B87" s="120">
        <v>5.4</v>
      </c>
      <c r="C87" s="74">
        <v>4.7</v>
      </c>
      <c r="D87" s="74">
        <v>12.9</v>
      </c>
      <c r="E87" s="74">
        <v>4.5</v>
      </c>
      <c r="F87" s="65">
        <f t="shared" si="11"/>
        <v>8.7</v>
      </c>
      <c r="G87" s="65">
        <f t="shared" si="10"/>
        <v>88.99737400072803</v>
      </c>
      <c r="H87" s="122">
        <f t="shared" si="12"/>
        <v>3.7352527741408648</v>
      </c>
      <c r="I87" s="100">
        <v>3.6</v>
      </c>
      <c r="J87" s="32">
        <v>5</v>
      </c>
      <c r="K87" s="32" t="s">
        <v>49</v>
      </c>
      <c r="L87" s="32">
        <v>3</v>
      </c>
      <c r="M87" s="32">
        <v>4.9</v>
      </c>
      <c r="N87" s="101">
        <v>21.8</v>
      </c>
      <c r="O87" s="32" t="s">
        <v>257</v>
      </c>
      <c r="P87" s="115">
        <v>0</v>
      </c>
      <c r="Q87" s="32">
        <v>0</v>
      </c>
      <c r="R87" s="75"/>
      <c r="S87" s="32">
        <v>1032</v>
      </c>
      <c r="T87" s="27" t="s">
        <v>183</v>
      </c>
      <c r="U87" s="1" t="s">
        <v>84</v>
      </c>
      <c r="V87" s="2">
        <v>39892</v>
      </c>
      <c r="AG87" s="231"/>
      <c r="AH87" s="231">
        <f t="shared" si="13"/>
        <v>8.966052258259293</v>
      </c>
      <c r="AI87" s="231">
        <f t="shared" si="14"/>
        <v>8.538851061383744</v>
      </c>
      <c r="AJ87" s="231">
        <f t="shared" si="15"/>
        <v>7.979551061383743</v>
      </c>
      <c r="AK87" s="231">
        <f t="shared" si="16"/>
        <v>3.7352527741408648</v>
      </c>
      <c r="AL87" s="231"/>
      <c r="AM87" s="231"/>
      <c r="AN87" s="231"/>
      <c r="AO87" s="231"/>
      <c r="AP87" s="231"/>
      <c r="AQ87" s="231"/>
      <c r="AR87" s="231"/>
      <c r="AS87" s="231"/>
      <c r="AT87" s="231"/>
      <c r="AU87" s="231"/>
    </row>
    <row r="88" spans="1:47" ht="12.75">
      <c r="A88" s="33">
        <v>39893</v>
      </c>
      <c r="B88" s="120">
        <v>4.3</v>
      </c>
      <c r="C88" s="74">
        <v>4</v>
      </c>
      <c r="D88" s="74">
        <v>11.9</v>
      </c>
      <c r="E88" s="74">
        <v>-1.5</v>
      </c>
      <c r="F88" s="65">
        <f t="shared" si="11"/>
        <v>5.2</v>
      </c>
      <c r="G88" s="65">
        <f t="shared" si="10"/>
        <v>95.02735465795257</v>
      </c>
      <c r="H88" s="122">
        <f t="shared" si="12"/>
        <v>3.5753019266569854</v>
      </c>
      <c r="I88" s="100">
        <v>-3.8</v>
      </c>
      <c r="J88" s="32">
        <v>1</v>
      </c>
      <c r="K88" s="32" t="s">
        <v>52</v>
      </c>
      <c r="L88" s="32">
        <v>2</v>
      </c>
      <c r="M88" s="32">
        <v>5.8</v>
      </c>
      <c r="N88" s="101">
        <v>28</v>
      </c>
      <c r="O88" s="32" t="s">
        <v>275</v>
      </c>
      <c r="P88" s="115">
        <v>0</v>
      </c>
      <c r="Q88" s="32">
        <v>0</v>
      </c>
      <c r="R88" s="75"/>
      <c r="S88" s="32">
        <v>1029</v>
      </c>
      <c r="T88" s="27" t="s">
        <v>228</v>
      </c>
      <c r="U88" s="1" t="s">
        <v>85</v>
      </c>
      <c r="V88" s="2">
        <v>39893</v>
      </c>
      <c r="AG88" s="231"/>
      <c r="AH88" s="231">
        <f t="shared" si="13"/>
        <v>8.302890934011156</v>
      </c>
      <c r="AI88" s="231">
        <f t="shared" si="14"/>
        <v>8.129717614725772</v>
      </c>
      <c r="AJ88" s="231">
        <f t="shared" si="15"/>
        <v>7.890017614725772</v>
      </c>
      <c r="AK88" s="231">
        <f t="shared" si="16"/>
        <v>3.5753019266569854</v>
      </c>
      <c r="AL88" s="231"/>
      <c r="AM88" s="231"/>
      <c r="AN88" s="231"/>
      <c r="AO88" s="231"/>
      <c r="AP88" s="231"/>
      <c r="AQ88" s="231"/>
      <c r="AR88" s="231"/>
      <c r="AS88" s="231"/>
      <c r="AT88" s="231"/>
      <c r="AU88" s="231"/>
    </row>
    <row r="89" spans="1:47" ht="12.75">
      <c r="A89" s="33">
        <v>39894</v>
      </c>
      <c r="B89" s="120">
        <v>7.6</v>
      </c>
      <c r="C89" s="74">
        <v>6.8</v>
      </c>
      <c r="D89" s="74">
        <v>12.9</v>
      </c>
      <c r="E89" s="74">
        <v>3.9</v>
      </c>
      <c r="F89" s="65">
        <f t="shared" si="11"/>
        <v>8.4</v>
      </c>
      <c r="G89" s="65">
        <f t="shared" si="10"/>
        <v>88.53915996736747</v>
      </c>
      <c r="H89" s="122">
        <f t="shared" si="12"/>
        <v>5.83073859417121</v>
      </c>
      <c r="I89" s="100">
        <v>1.2</v>
      </c>
      <c r="J89" s="32">
        <v>6</v>
      </c>
      <c r="K89" s="32" t="s">
        <v>128</v>
      </c>
      <c r="L89" s="32">
        <v>3</v>
      </c>
      <c r="M89" s="32">
        <v>7.8</v>
      </c>
      <c r="N89" s="101">
        <v>31.7</v>
      </c>
      <c r="O89" s="32" t="s">
        <v>128</v>
      </c>
      <c r="P89" s="115">
        <v>0</v>
      </c>
      <c r="Q89" s="32">
        <v>0</v>
      </c>
      <c r="R89" s="75"/>
      <c r="S89" s="32">
        <v>1032</v>
      </c>
      <c r="T89" s="27" t="s">
        <v>60</v>
      </c>
      <c r="U89" s="1" t="s">
        <v>86</v>
      </c>
      <c r="V89" s="2">
        <v>39894</v>
      </c>
      <c r="AG89" s="231"/>
      <c r="AH89" s="231">
        <f t="shared" si="13"/>
        <v>10.434027213964692</v>
      </c>
      <c r="AI89" s="231">
        <f t="shared" si="14"/>
        <v>9.877400046010854</v>
      </c>
      <c r="AJ89" s="231">
        <f t="shared" si="15"/>
        <v>9.238200046010853</v>
      </c>
      <c r="AK89" s="231">
        <f t="shared" si="16"/>
        <v>5.83073859417121</v>
      </c>
      <c r="AL89" s="231"/>
      <c r="AM89" s="231"/>
      <c r="AN89" s="231"/>
      <c r="AO89" s="231"/>
      <c r="AP89" s="231"/>
      <c r="AQ89" s="231"/>
      <c r="AR89" s="231"/>
      <c r="AS89" s="231"/>
      <c r="AT89" s="231"/>
      <c r="AU89" s="231"/>
    </row>
    <row r="90" spans="1:47" ht="12.75">
      <c r="A90" s="33">
        <v>39895</v>
      </c>
      <c r="B90" s="120">
        <v>9.2</v>
      </c>
      <c r="C90" s="74">
        <v>7.8</v>
      </c>
      <c r="D90" s="74">
        <v>11.9</v>
      </c>
      <c r="E90" s="74">
        <v>7.1</v>
      </c>
      <c r="F90" s="65">
        <f t="shared" si="11"/>
        <v>9.5</v>
      </c>
      <c r="G90" s="65">
        <f t="shared" si="10"/>
        <v>81.3256018137933</v>
      </c>
      <c r="H90" s="122">
        <f t="shared" si="12"/>
        <v>6.1717992471651275</v>
      </c>
      <c r="I90" s="100">
        <v>4.8</v>
      </c>
      <c r="J90" s="32">
        <v>8</v>
      </c>
      <c r="K90" s="32" t="s">
        <v>52</v>
      </c>
      <c r="L90" s="32">
        <v>5</v>
      </c>
      <c r="M90" s="32">
        <v>14.4</v>
      </c>
      <c r="N90" s="157">
        <v>46.1</v>
      </c>
      <c r="O90" s="32" t="s">
        <v>53</v>
      </c>
      <c r="P90" s="115">
        <v>1</v>
      </c>
      <c r="Q90" s="32">
        <v>0</v>
      </c>
      <c r="R90" s="75"/>
      <c r="S90" s="32">
        <v>1015</v>
      </c>
      <c r="T90" s="27" t="s">
        <v>328</v>
      </c>
      <c r="U90" s="1" t="s">
        <v>87</v>
      </c>
      <c r="V90" s="2">
        <v>39895</v>
      </c>
      <c r="AG90" s="231"/>
      <c r="AH90" s="231">
        <f t="shared" si="13"/>
        <v>11.630815163633265</v>
      </c>
      <c r="AI90" s="231">
        <f t="shared" si="14"/>
        <v>10.57743042767468</v>
      </c>
      <c r="AJ90" s="231">
        <f t="shared" si="15"/>
        <v>9.45883042767468</v>
      </c>
      <c r="AK90" s="231">
        <f t="shared" si="16"/>
        <v>6.1717992471651275</v>
      </c>
      <c r="AL90" s="231"/>
      <c r="AM90" s="231"/>
      <c r="AN90" s="231"/>
      <c r="AO90" s="231"/>
      <c r="AP90" s="231"/>
      <c r="AQ90" s="231"/>
      <c r="AR90" s="231"/>
      <c r="AS90" s="231"/>
      <c r="AT90" s="231"/>
      <c r="AU90" s="231"/>
    </row>
    <row r="91" spans="1:47" ht="12.75">
      <c r="A91" s="33">
        <v>39896</v>
      </c>
      <c r="B91" s="120">
        <v>6.2</v>
      </c>
      <c r="C91" s="74">
        <v>4.6</v>
      </c>
      <c r="D91" s="74">
        <v>10.1</v>
      </c>
      <c r="E91" s="74">
        <v>2.5</v>
      </c>
      <c r="F91" s="65">
        <f t="shared" si="11"/>
        <v>6.3</v>
      </c>
      <c r="G91" s="65">
        <f t="shared" si="10"/>
        <v>75.98079950671016</v>
      </c>
      <c r="H91" s="122">
        <f t="shared" si="12"/>
        <v>2.287541226455036</v>
      </c>
      <c r="I91" s="100">
        <v>0.1</v>
      </c>
      <c r="J91" s="32">
        <v>3</v>
      </c>
      <c r="K91" s="32" t="s">
        <v>275</v>
      </c>
      <c r="L91" s="32">
        <v>3</v>
      </c>
      <c r="M91" s="32">
        <v>9.5</v>
      </c>
      <c r="N91" s="101">
        <v>23.2</v>
      </c>
      <c r="O91" s="32" t="s">
        <v>275</v>
      </c>
      <c r="P91" s="115">
        <v>2.2</v>
      </c>
      <c r="Q91" s="32">
        <v>0</v>
      </c>
      <c r="R91" s="75"/>
      <c r="S91" s="32">
        <v>1018</v>
      </c>
      <c r="T91" s="27" t="s">
        <v>374</v>
      </c>
      <c r="U91" s="1" t="s">
        <v>88</v>
      </c>
      <c r="V91" s="2">
        <v>39896</v>
      </c>
      <c r="AG91" s="231"/>
      <c r="AH91" s="231">
        <f t="shared" si="13"/>
        <v>9.477279648605764</v>
      </c>
      <c r="AI91" s="231">
        <f t="shared" si="14"/>
        <v>8.479312848497392</v>
      </c>
      <c r="AJ91" s="231">
        <f t="shared" si="15"/>
        <v>7.200912848497391</v>
      </c>
      <c r="AK91" s="231">
        <f t="shared" si="16"/>
        <v>2.287541226455036</v>
      </c>
      <c r="AL91" s="231"/>
      <c r="AM91" s="231"/>
      <c r="AN91" s="231"/>
      <c r="AO91" s="231"/>
      <c r="AP91" s="231"/>
      <c r="AQ91" s="231"/>
      <c r="AR91" s="231"/>
      <c r="AS91" s="231"/>
      <c r="AT91" s="231"/>
      <c r="AU91" s="231"/>
    </row>
    <row r="92" spans="1:47" ht="12.75">
      <c r="A92" s="33">
        <v>39897</v>
      </c>
      <c r="B92" s="120">
        <v>8</v>
      </c>
      <c r="C92" s="74">
        <v>7</v>
      </c>
      <c r="D92" s="74">
        <v>9.9</v>
      </c>
      <c r="E92" s="74">
        <v>5.8</v>
      </c>
      <c r="F92" s="65">
        <f t="shared" si="11"/>
        <v>7.85</v>
      </c>
      <c r="G92" s="65">
        <f t="shared" si="10"/>
        <v>85.9406472086936</v>
      </c>
      <c r="H92" s="122">
        <f t="shared" si="12"/>
        <v>5.794527355879821</v>
      </c>
      <c r="I92" s="100">
        <v>5.1</v>
      </c>
      <c r="J92" s="32">
        <v>8</v>
      </c>
      <c r="K92" s="32" t="s">
        <v>52</v>
      </c>
      <c r="L92" s="32">
        <v>6</v>
      </c>
      <c r="M92" s="32">
        <v>13</v>
      </c>
      <c r="N92" s="157">
        <v>43.1</v>
      </c>
      <c r="O92" s="32" t="s">
        <v>52</v>
      </c>
      <c r="P92" s="115">
        <v>2.9</v>
      </c>
      <c r="Q92" s="32">
        <v>0</v>
      </c>
      <c r="R92" s="75"/>
      <c r="S92" s="32">
        <v>1000</v>
      </c>
      <c r="T92" s="27" t="s">
        <v>336</v>
      </c>
      <c r="U92" s="1" t="s">
        <v>89</v>
      </c>
      <c r="V92" s="2">
        <v>39897</v>
      </c>
      <c r="AG92" s="231"/>
      <c r="AH92" s="231">
        <f t="shared" si="13"/>
        <v>10.722567515390086</v>
      </c>
      <c r="AI92" s="231">
        <f t="shared" si="14"/>
        <v>10.014043920115377</v>
      </c>
      <c r="AJ92" s="231">
        <f t="shared" si="15"/>
        <v>9.215043920115377</v>
      </c>
      <c r="AK92" s="231">
        <f t="shared" si="16"/>
        <v>5.794527355879821</v>
      </c>
      <c r="AL92" s="231"/>
      <c r="AM92" s="231"/>
      <c r="AN92" s="231"/>
      <c r="AO92" s="231"/>
      <c r="AP92" s="231"/>
      <c r="AQ92" s="231"/>
      <c r="AR92" s="231"/>
      <c r="AS92" s="231"/>
      <c r="AT92" s="231"/>
      <c r="AU92" s="231"/>
    </row>
    <row r="93" spans="1:47" ht="12.75">
      <c r="A93" s="33">
        <v>39898</v>
      </c>
      <c r="B93" s="120">
        <v>9.9</v>
      </c>
      <c r="C93" s="74">
        <v>9</v>
      </c>
      <c r="D93" s="74">
        <v>12.9</v>
      </c>
      <c r="E93" s="74">
        <v>6.1</v>
      </c>
      <c r="F93" s="65">
        <f t="shared" si="11"/>
        <v>9.5</v>
      </c>
      <c r="G93" s="65">
        <f t="shared" si="10"/>
        <v>88.22491284617655</v>
      </c>
      <c r="H93" s="122">
        <f t="shared" si="12"/>
        <v>8.045449706368071</v>
      </c>
      <c r="I93" s="100">
        <v>5.1</v>
      </c>
      <c r="J93" s="32">
        <v>8</v>
      </c>
      <c r="K93" s="32" t="s">
        <v>51</v>
      </c>
      <c r="L93" s="32">
        <v>5</v>
      </c>
      <c r="M93" s="32">
        <v>11</v>
      </c>
      <c r="N93" s="157">
        <v>43.1</v>
      </c>
      <c r="O93" s="32" t="s">
        <v>128</v>
      </c>
      <c r="P93" s="115">
        <v>0.6</v>
      </c>
      <c r="Q93" s="32">
        <v>0</v>
      </c>
      <c r="R93" s="75"/>
      <c r="S93" s="32">
        <v>997</v>
      </c>
      <c r="T93" s="27" t="s">
        <v>383</v>
      </c>
      <c r="U93" s="1" t="s">
        <v>300</v>
      </c>
      <c r="V93" s="2">
        <v>39898</v>
      </c>
      <c r="AG93" s="231"/>
      <c r="AH93" s="231">
        <f t="shared" si="13"/>
        <v>12.191333479931261</v>
      </c>
      <c r="AI93" s="231">
        <f t="shared" si="14"/>
        <v>11.474893337456098</v>
      </c>
      <c r="AJ93" s="231">
        <f t="shared" si="15"/>
        <v>10.755793337456097</v>
      </c>
      <c r="AK93" s="231">
        <f t="shared" si="16"/>
        <v>8.045449706368071</v>
      </c>
      <c r="AL93" s="231"/>
      <c r="AM93" s="231"/>
      <c r="AN93" s="231"/>
      <c r="AO93" s="231"/>
      <c r="AP93" s="231"/>
      <c r="AQ93" s="231"/>
      <c r="AR93" s="231"/>
      <c r="AS93" s="231"/>
      <c r="AT93" s="231"/>
      <c r="AU93" s="231"/>
    </row>
    <row r="94" spans="1:47" ht="12.75">
      <c r="A94" s="33">
        <v>39899</v>
      </c>
      <c r="B94" s="120">
        <v>6.7</v>
      </c>
      <c r="C94" s="74">
        <v>4.9</v>
      </c>
      <c r="D94" s="74">
        <v>9.8</v>
      </c>
      <c r="E94" s="74">
        <v>4</v>
      </c>
      <c r="F94" s="65">
        <f t="shared" si="11"/>
        <v>6.9</v>
      </c>
      <c r="G94" s="65">
        <f t="shared" si="10"/>
        <v>73.60916251325436</v>
      </c>
      <c r="H94" s="122">
        <f t="shared" si="12"/>
        <v>2.326271629706706</v>
      </c>
      <c r="I94" s="100">
        <v>1.6</v>
      </c>
      <c r="J94" s="32">
        <v>7</v>
      </c>
      <c r="K94" s="32" t="s">
        <v>52</v>
      </c>
      <c r="L94" s="32">
        <v>6</v>
      </c>
      <c r="M94" s="32">
        <v>11.2</v>
      </c>
      <c r="N94" s="101">
        <v>35.4</v>
      </c>
      <c r="O94" s="32" t="s">
        <v>52</v>
      </c>
      <c r="P94" s="115">
        <v>0.4</v>
      </c>
      <c r="Q94" s="32">
        <v>0</v>
      </c>
      <c r="R94" s="75"/>
      <c r="S94" s="32">
        <v>994</v>
      </c>
      <c r="T94" s="27" t="s">
        <v>39</v>
      </c>
      <c r="U94" s="1" t="s">
        <v>84</v>
      </c>
      <c r="V94" s="2">
        <v>39899</v>
      </c>
      <c r="AG94" s="231"/>
      <c r="AH94" s="231">
        <f t="shared" si="13"/>
        <v>9.809696626511307</v>
      </c>
      <c r="AI94" s="231">
        <f t="shared" si="14"/>
        <v>8.659035531865939</v>
      </c>
      <c r="AJ94" s="231">
        <f t="shared" si="15"/>
        <v>7.220835531865939</v>
      </c>
      <c r="AK94" s="231">
        <f t="shared" si="16"/>
        <v>2.326271629706706</v>
      </c>
      <c r="AL94" s="231"/>
      <c r="AM94" s="231"/>
      <c r="AN94" s="231"/>
      <c r="AO94" s="231"/>
      <c r="AP94" s="231"/>
      <c r="AQ94" s="231"/>
      <c r="AR94" s="231"/>
      <c r="AS94" s="231"/>
      <c r="AT94" s="231"/>
      <c r="AU94" s="231"/>
    </row>
    <row r="95" spans="1:47" ht="15">
      <c r="A95" s="33">
        <v>39900</v>
      </c>
      <c r="B95" s="120">
        <v>6.2</v>
      </c>
      <c r="C95" s="74">
        <v>5</v>
      </c>
      <c r="D95" s="74">
        <v>8.9</v>
      </c>
      <c r="E95" s="74">
        <v>3.5</v>
      </c>
      <c r="F95" s="65">
        <f t="shared" si="11"/>
        <v>6.2</v>
      </c>
      <c r="G95" s="65">
        <f t="shared" si="10"/>
        <v>81.88938177522321</v>
      </c>
      <c r="H95" s="122">
        <f t="shared" si="12"/>
        <v>3.341761990906475</v>
      </c>
      <c r="I95" s="100">
        <v>1.2</v>
      </c>
      <c r="J95" s="32">
        <v>7</v>
      </c>
      <c r="K95" s="32" t="s">
        <v>72</v>
      </c>
      <c r="L95" s="32">
        <v>5</v>
      </c>
      <c r="M95" s="32">
        <v>6.8</v>
      </c>
      <c r="N95" s="101">
        <v>28.8</v>
      </c>
      <c r="O95" s="32" t="s">
        <v>72</v>
      </c>
      <c r="P95" s="168">
        <v>0.2</v>
      </c>
      <c r="Q95" s="32">
        <v>0</v>
      </c>
      <c r="R95" s="75"/>
      <c r="S95" s="32">
        <v>996</v>
      </c>
      <c r="T95" s="90" t="s">
        <v>361</v>
      </c>
      <c r="U95" s="1" t="s">
        <v>85</v>
      </c>
      <c r="V95" s="2">
        <v>39900</v>
      </c>
      <c r="AG95" s="231"/>
      <c r="AH95" s="231">
        <f t="shared" si="13"/>
        <v>9.477279648605764</v>
      </c>
      <c r="AI95" s="231">
        <f t="shared" si="14"/>
        <v>8.719685713352307</v>
      </c>
      <c r="AJ95" s="231">
        <f t="shared" si="15"/>
        <v>7.760885713352307</v>
      </c>
      <c r="AK95" s="231">
        <f t="shared" si="16"/>
        <v>3.341761990906475</v>
      </c>
      <c r="AL95" s="231"/>
      <c r="AM95" s="231"/>
      <c r="AN95" s="231"/>
      <c r="AO95" s="231"/>
      <c r="AP95" s="231"/>
      <c r="AQ95" s="231"/>
      <c r="AR95" s="231"/>
      <c r="AS95" s="231"/>
      <c r="AT95" s="231"/>
      <c r="AU95" s="231"/>
    </row>
    <row r="96" spans="1:47" ht="12.75">
      <c r="A96" s="33">
        <v>39901</v>
      </c>
      <c r="B96" s="120">
        <v>3</v>
      </c>
      <c r="C96" s="74">
        <v>1.9</v>
      </c>
      <c r="D96" s="74">
        <v>9.9</v>
      </c>
      <c r="E96" s="74">
        <v>-2.5</v>
      </c>
      <c r="F96" s="65">
        <f t="shared" si="11"/>
        <v>3.7</v>
      </c>
      <c r="G96" s="65">
        <f t="shared" si="10"/>
        <v>80.85937274120135</v>
      </c>
      <c r="H96" s="122">
        <f t="shared" si="12"/>
        <v>0.041204573670687604</v>
      </c>
      <c r="I96" s="100">
        <v>-5.4</v>
      </c>
      <c r="J96" s="32">
        <v>1</v>
      </c>
      <c r="K96" s="32" t="s">
        <v>51</v>
      </c>
      <c r="L96" s="32">
        <v>1</v>
      </c>
      <c r="M96" s="32">
        <v>1.5</v>
      </c>
      <c r="N96" s="101">
        <v>14.4</v>
      </c>
      <c r="O96" s="32" t="s">
        <v>128</v>
      </c>
      <c r="P96" s="115">
        <v>0</v>
      </c>
      <c r="Q96" s="32">
        <v>0</v>
      </c>
      <c r="R96" s="75"/>
      <c r="S96" s="32">
        <v>1012</v>
      </c>
      <c r="T96" s="27" t="s">
        <v>443</v>
      </c>
      <c r="U96" s="1" t="s">
        <v>86</v>
      </c>
      <c r="V96" s="2">
        <v>39901</v>
      </c>
      <c r="AG96" s="231"/>
      <c r="AH96" s="231">
        <f t="shared" si="13"/>
        <v>7.575279131016056</v>
      </c>
      <c r="AI96" s="231">
        <f t="shared" si="14"/>
        <v>7.004223188734711</v>
      </c>
      <c r="AJ96" s="231">
        <f t="shared" si="15"/>
        <v>6.125323188734711</v>
      </c>
      <c r="AK96" s="231">
        <f t="shared" si="16"/>
        <v>0.041204573670687604</v>
      </c>
      <c r="AL96" s="231"/>
      <c r="AM96" s="231"/>
      <c r="AN96" s="231"/>
      <c r="AO96" s="231"/>
      <c r="AP96" s="231"/>
      <c r="AQ96" s="231"/>
      <c r="AR96" s="231"/>
      <c r="AS96" s="231"/>
      <c r="AT96" s="231"/>
      <c r="AU96" s="231"/>
    </row>
    <row r="97" spans="1:47" ht="12.75">
      <c r="A97" s="33">
        <v>39902</v>
      </c>
      <c r="B97" s="120">
        <v>7.4</v>
      </c>
      <c r="C97" s="74">
        <v>6.4</v>
      </c>
      <c r="D97" s="74">
        <v>12.6</v>
      </c>
      <c r="E97" s="74">
        <v>-1.2</v>
      </c>
      <c r="F97" s="65">
        <f t="shared" si="11"/>
        <v>5.7</v>
      </c>
      <c r="G97" s="65">
        <f t="shared" si="10"/>
        <v>85.59797648482697</v>
      </c>
      <c r="H97" s="122">
        <f t="shared" si="12"/>
        <v>5.147835239460253</v>
      </c>
      <c r="I97" s="100">
        <v>-4.4</v>
      </c>
      <c r="J97" s="32">
        <v>7</v>
      </c>
      <c r="K97" s="32" t="s">
        <v>51</v>
      </c>
      <c r="L97" s="32">
        <v>3</v>
      </c>
      <c r="M97" s="32">
        <v>4</v>
      </c>
      <c r="N97" s="101">
        <v>23.2</v>
      </c>
      <c r="O97" s="32" t="s">
        <v>275</v>
      </c>
      <c r="P97" s="115">
        <v>0</v>
      </c>
      <c r="Q97" s="32">
        <v>0</v>
      </c>
      <c r="R97" s="75"/>
      <c r="S97" s="32">
        <v>1017</v>
      </c>
      <c r="T97" s="27" t="s">
        <v>410</v>
      </c>
      <c r="U97" s="1" t="s">
        <v>87</v>
      </c>
      <c r="V97" s="2">
        <v>39902</v>
      </c>
      <c r="AG97" s="231"/>
      <c r="AH97" s="231">
        <f t="shared" si="13"/>
        <v>10.29234011027384</v>
      </c>
      <c r="AI97" s="231">
        <f t="shared" si="14"/>
        <v>9.609034867330614</v>
      </c>
      <c r="AJ97" s="231">
        <f t="shared" si="15"/>
        <v>8.810034867330614</v>
      </c>
      <c r="AK97" s="231">
        <f t="shared" si="16"/>
        <v>5.147835239460253</v>
      </c>
      <c r="AL97" s="231"/>
      <c r="AM97" s="231"/>
      <c r="AN97" s="231"/>
      <c r="AO97" s="231"/>
      <c r="AP97" s="231"/>
      <c r="AQ97" s="231"/>
      <c r="AR97" s="231"/>
      <c r="AS97" s="231"/>
      <c r="AT97" s="231"/>
      <c r="AU97" s="231"/>
    </row>
    <row r="98" spans="1:47" ht="12.75">
      <c r="A98" s="33">
        <v>39903</v>
      </c>
      <c r="B98" s="120">
        <v>10</v>
      </c>
      <c r="C98" s="74">
        <v>9</v>
      </c>
      <c r="D98" s="74">
        <v>15.9</v>
      </c>
      <c r="E98" s="74">
        <v>2.9</v>
      </c>
      <c r="F98" s="65">
        <f t="shared" si="11"/>
        <v>9.4</v>
      </c>
      <c r="G98" s="65">
        <f t="shared" si="10"/>
        <v>86.98457503581925</v>
      </c>
      <c r="H98" s="122">
        <f t="shared" si="12"/>
        <v>7.935944206365139</v>
      </c>
      <c r="I98" s="100">
        <v>-0.9</v>
      </c>
      <c r="J98" s="32">
        <v>2</v>
      </c>
      <c r="K98" s="32" t="s">
        <v>51</v>
      </c>
      <c r="L98" s="32">
        <v>2</v>
      </c>
      <c r="M98" s="32">
        <v>2</v>
      </c>
      <c r="N98" s="101">
        <v>13.3</v>
      </c>
      <c r="O98" s="32" t="s">
        <v>128</v>
      </c>
      <c r="P98" s="115">
        <v>0</v>
      </c>
      <c r="Q98" s="32">
        <v>0</v>
      </c>
      <c r="R98" s="75"/>
      <c r="S98" s="32">
        <v>1022</v>
      </c>
      <c r="T98" s="27" t="s">
        <v>168</v>
      </c>
      <c r="U98" s="1" t="s">
        <v>88</v>
      </c>
      <c r="V98" s="2">
        <v>39903</v>
      </c>
      <c r="AG98" s="231"/>
      <c r="AH98" s="231">
        <f t="shared" si="13"/>
        <v>12.273317807277772</v>
      </c>
      <c r="AI98" s="231">
        <f t="shared" si="14"/>
        <v>11.474893337456098</v>
      </c>
      <c r="AJ98" s="231">
        <f t="shared" si="15"/>
        <v>10.675893337456099</v>
      </c>
      <c r="AK98" s="231">
        <f t="shared" si="16"/>
        <v>7.935944206365139</v>
      </c>
      <c r="AL98" s="231"/>
      <c r="AM98" s="231"/>
      <c r="AN98" s="231"/>
      <c r="AO98" s="231"/>
      <c r="AP98" s="231"/>
      <c r="AQ98" s="231"/>
      <c r="AR98" s="231"/>
      <c r="AS98" s="231"/>
      <c r="AT98" s="231"/>
      <c r="AU98" s="231"/>
    </row>
    <row r="99" spans="1:47" s="139" customFormat="1" ht="12.75">
      <c r="A99" s="124">
        <v>39904</v>
      </c>
      <c r="B99" s="140">
        <v>13.3</v>
      </c>
      <c r="C99" s="141">
        <v>11.8</v>
      </c>
      <c r="D99" s="141">
        <v>17.2</v>
      </c>
      <c r="E99" s="141">
        <v>9</v>
      </c>
      <c r="F99" s="142">
        <f t="shared" si="11"/>
        <v>13.1</v>
      </c>
      <c r="G99" s="142">
        <f t="shared" si="10"/>
        <v>82.77166710761385</v>
      </c>
      <c r="H99" s="143">
        <f t="shared" si="12"/>
        <v>10.435274109979837</v>
      </c>
      <c r="I99" s="144">
        <v>4.6</v>
      </c>
      <c r="J99" s="136">
        <v>0</v>
      </c>
      <c r="K99" s="136" t="s">
        <v>231</v>
      </c>
      <c r="L99" s="136">
        <v>3</v>
      </c>
      <c r="M99" s="136">
        <v>6.4</v>
      </c>
      <c r="N99" s="146">
        <v>25.4</v>
      </c>
      <c r="O99" s="136" t="s">
        <v>299</v>
      </c>
      <c r="P99" s="166">
        <v>0</v>
      </c>
      <c r="Q99" s="136">
        <v>0</v>
      </c>
      <c r="R99" s="147"/>
      <c r="S99" s="136">
        <v>1023</v>
      </c>
      <c r="T99" s="148" t="s">
        <v>58</v>
      </c>
      <c r="U99" s="136" t="s">
        <v>89</v>
      </c>
      <c r="V99" s="138">
        <v>39904</v>
      </c>
      <c r="AG99" s="232"/>
      <c r="AH99" s="232">
        <f t="shared" si="13"/>
        <v>15.265917559839318</v>
      </c>
      <c r="AI99" s="232">
        <f t="shared" si="14"/>
        <v>13.834354463552966</v>
      </c>
      <c r="AJ99" s="232">
        <f t="shared" si="15"/>
        <v>12.635854463552967</v>
      </c>
      <c r="AK99" s="232">
        <f t="shared" si="16"/>
        <v>10.435274109979837</v>
      </c>
      <c r="AL99" s="232"/>
      <c r="AM99" s="232"/>
      <c r="AN99" s="232"/>
      <c r="AO99" s="232"/>
      <c r="AP99" s="232"/>
      <c r="AQ99" s="232"/>
      <c r="AR99" s="232"/>
      <c r="AS99" s="232"/>
      <c r="AT99" s="232"/>
      <c r="AU99" s="232"/>
    </row>
    <row r="100" spans="1:47" ht="12.75">
      <c r="A100" s="33">
        <v>39905</v>
      </c>
      <c r="B100" s="120">
        <v>8.8</v>
      </c>
      <c r="C100" s="74">
        <v>8.1</v>
      </c>
      <c r="D100" s="74">
        <v>10.7</v>
      </c>
      <c r="E100" s="74">
        <v>6.1</v>
      </c>
      <c r="F100" s="65">
        <f t="shared" si="11"/>
        <v>8.399999999999999</v>
      </c>
      <c r="G100" s="65">
        <f t="shared" si="10"/>
        <v>90.42186204582615</v>
      </c>
      <c r="H100" s="122">
        <f t="shared" si="12"/>
        <v>7.320499468754582</v>
      </c>
      <c r="I100" s="100">
        <v>1.4</v>
      </c>
      <c r="J100" s="32">
        <v>8</v>
      </c>
      <c r="K100" s="32" t="s">
        <v>47</v>
      </c>
      <c r="L100" s="32">
        <v>3</v>
      </c>
      <c r="M100" s="32">
        <v>5.7</v>
      </c>
      <c r="N100" s="101">
        <v>21.8</v>
      </c>
      <c r="O100" s="32" t="s">
        <v>47</v>
      </c>
      <c r="P100" s="115">
        <v>0</v>
      </c>
      <c r="Q100" s="32">
        <v>0</v>
      </c>
      <c r="R100" s="75"/>
      <c r="S100" s="32">
        <v>1022</v>
      </c>
      <c r="T100" s="27" t="s">
        <v>155</v>
      </c>
      <c r="U100" s="1" t="s">
        <v>300</v>
      </c>
      <c r="V100" s="2">
        <v>39905</v>
      </c>
      <c r="AG100" s="231"/>
      <c r="AH100" s="231">
        <f t="shared" si="13"/>
        <v>11.32081514642534</v>
      </c>
      <c r="AI100" s="231">
        <f t="shared" si="14"/>
        <v>10.795791854163713</v>
      </c>
      <c r="AJ100" s="231">
        <f t="shared" si="15"/>
        <v>10.236491854163713</v>
      </c>
      <c r="AK100" s="231">
        <f t="shared" si="16"/>
        <v>7.320499468754582</v>
      </c>
      <c r="AL100" s="231"/>
      <c r="AM100" s="231"/>
      <c r="AN100" s="231"/>
      <c r="AO100" s="231"/>
      <c r="AP100" s="231"/>
      <c r="AQ100" s="231"/>
      <c r="AR100" s="231"/>
      <c r="AS100" s="231"/>
      <c r="AT100" s="231"/>
      <c r="AU100" s="231"/>
    </row>
    <row r="101" spans="1:47" ht="12.75">
      <c r="A101" s="33">
        <v>39906</v>
      </c>
      <c r="B101" s="120">
        <v>5.4</v>
      </c>
      <c r="C101" s="74">
        <v>5.1</v>
      </c>
      <c r="D101" s="74">
        <v>15.2</v>
      </c>
      <c r="E101" s="74">
        <v>4.9</v>
      </c>
      <c r="F101" s="65">
        <f t="shared" si="11"/>
        <v>10.05</v>
      </c>
      <c r="G101" s="65">
        <f t="shared" si="10"/>
        <v>95.25943239143668</v>
      </c>
      <c r="H101" s="122">
        <f t="shared" si="12"/>
        <v>4.703615381729388</v>
      </c>
      <c r="I101" s="100">
        <v>4.2</v>
      </c>
      <c r="J101" s="170">
        <v>8</v>
      </c>
      <c r="K101" s="32" t="s">
        <v>298</v>
      </c>
      <c r="L101" s="32">
        <v>0</v>
      </c>
      <c r="M101" s="32">
        <v>1.5</v>
      </c>
      <c r="N101" s="101">
        <v>13.6</v>
      </c>
      <c r="O101" s="32" t="s">
        <v>231</v>
      </c>
      <c r="P101" s="115">
        <v>0</v>
      </c>
      <c r="Q101" s="32">
        <v>0</v>
      </c>
      <c r="R101" s="75"/>
      <c r="S101" s="32">
        <v>1017</v>
      </c>
      <c r="T101" s="27" t="s">
        <v>455</v>
      </c>
      <c r="U101" s="1" t="s">
        <v>84</v>
      </c>
      <c r="V101" s="2">
        <v>39906</v>
      </c>
      <c r="AG101" s="231"/>
      <c r="AH101" s="231">
        <f t="shared" si="13"/>
        <v>8.966052258259293</v>
      </c>
      <c r="AI101" s="231">
        <f t="shared" si="14"/>
        <v>8.780710489137393</v>
      </c>
      <c r="AJ101" s="231">
        <f t="shared" si="15"/>
        <v>8.541010489137392</v>
      </c>
      <c r="AK101" s="231">
        <f t="shared" si="16"/>
        <v>4.703615381729388</v>
      </c>
      <c r="AL101" s="231"/>
      <c r="AM101" s="231"/>
      <c r="AN101" s="231"/>
      <c r="AO101" s="231"/>
      <c r="AP101" s="231"/>
      <c r="AQ101" s="231"/>
      <c r="AR101" s="231"/>
      <c r="AS101" s="231"/>
      <c r="AT101" s="231"/>
      <c r="AU101" s="231"/>
    </row>
    <row r="102" spans="1:47" ht="12.75">
      <c r="A102" s="33">
        <v>39907</v>
      </c>
      <c r="B102" s="120">
        <v>11.2</v>
      </c>
      <c r="C102" s="74">
        <v>9.5</v>
      </c>
      <c r="D102" s="74">
        <v>14.4</v>
      </c>
      <c r="E102" s="74">
        <v>5.4</v>
      </c>
      <c r="F102" s="65">
        <f t="shared" si="11"/>
        <v>9.9</v>
      </c>
      <c r="G102" s="65">
        <f t="shared" si="10"/>
        <v>79.0476012405887</v>
      </c>
      <c r="H102" s="122">
        <f t="shared" si="12"/>
        <v>7.706111401473219</v>
      </c>
      <c r="I102" s="100">
        <v>2.6</v>
      </c>
      <c r="J102" s="32">
        <v>3</v>
      </c>
      <c r="K102" s="32" t="s">
        <v>52</v>
      </c>
      <c r="L102" s="32">
        <v>4</v>
      </c>
      <c r="M102" s="32">
        <v>5.9</v>
      </c>
      <c r="N102" s="101">
        <v>25.4</v>
      </c>
      <c r="O102" s="32" t="s">
        <v>128</v>
      </c>
      <c r="P102" s="115">
        <v>0</v>
      </c>
      <c r="Q102" s="32">
        <v>0</v>
      </c>
      <c r="R102" s="75"/>
      <c r="S102" s="32">
        <v>1014</v>
      </c>
      <c r="T102" s="27" t="s">
        <v>310</v>
      </c>
      <c r="U102" s="1" t="s">
        <v>85</v>
      </c>
      <c r="V102" s="2">
        <v>39907</v>
      </c>
      <c r="AG102" s="231"/>
      <c r="AH102" s="231">
        <f t="shared" si="13"/>
        <v>13.295654505920231</v>
      </c>
      <c r="AI102" s="231">
        <f t="shared" si="14"/>
        <v>11.868195956166188</v>
      </c>
      <c r="AJ102" s="231">
        <f t="shared" si="15"/>
        <v>10.509895956166188</v>
      </c>
      <c r="AK102" s="231">
        <f t="shared" si="16"/>
        <v>7.706111401473219</v>
      </c>
      <c r="AL102" s="231"/>
      <c r="AM102" s="231"/>
      <c r="AN102" s="231"/>
      <c r="AO102" s="231"/>
      <c r="AP102" s="231"/>
      <c r="AQ102" s="231"/>
      <c r="AR102" s="231"/>
      <c r="AS102" s="231"/>
      <c r="AT102" s="231"/>
      <c r="AU102" s="231"/>
    </row>
    <row r="103" spans="1:47" ht="12.75">
      <c r="A103" s="33">
        <v>39908</v>
      </c>
      <c r="B103" s="120">
        <v>8.2</v>
      </c>
      <c r="C103" s="74">
        <v>7.3</v>
      </c>
      <c r="D103" s="74">
        <v>14.1</v>
      </c>
      <c r="E103" s="156">
        <v>-0.9</v>
      </c>
      <c r="F103" s="65">
        <f t="shared" si="11"/>
        <v>6.6</v>
      </c>
      <c r="G103" s="65">
        <f t="shared" si="10"/>
        <v>87.42879356108813</v>
      </c>
      <c r="H103" s="122">
        <f t="shared" si="12"/>
        <v>6.239287125431302</v>
      </c>
      <c r="I103" s="100">
        <v>-3.4</v>
      </c>
      <c r="J103" s="32">
        <v>2</v>
      </c>
      <c r="K103" s="32" t="s">
        <v>49</v>
      </c>
      <c r="L103" s="32">
        <v>2</v>
      </c>
      <c r="M103" s="32">
        <v>3.3</v>
      </c>
      <c r="N103" s="101">
        <v>17.3</v>
      </c>
      <c r="O103" s="32" t="s">
        <v>49</v>
      </c>
      <c r="P103" s="115">
        <v>0</v>
      </c>
      <c r="Q103" s="32">
        <v>0</v>
      </c>
      <c r="R103" s="75"/>
      <c r="S103" s="32">
        <v>1023</v>
      </c>
      <c r="T103" s="27" t="s">
        <v>55</v>
      </c>
      <c r="U103" s="1" t="s">
        <v>86</v>
      </c>
      <c r="V103" s="2">
        <v>39908</v>
      </c>
      <c r="AG103" s="231"/>
      <c r="AH103" s="231">
        <f t="shared" si="13"/>
        <v>10.869456390833992</v>
      </c>
      <c r="AI103" s="231">
        <f t="shared" si="14"/>
        <v>10.22213458915475</v>
      </c>
      <c r="AJ103" s="231">
        <f t="shared" si="15"/>
        <v>9.503034589154751</v>
      </c>
      <c r="AK103" s="231">
        <f t="shared" si="16"/>
        <v>6.239287125431302</v>
      </c>
      <c r="AL103" s="231"/>
      <c r="AM103" s="231"/>
      <c r="AN103" s="231"/>
      <c r="AO103" s="231"/>
      <c r="AP103" s="231"/>
      <c r="AQ103" s="231"/>
      <c r="AR103" s="231"/>
      <c r="AS103" s="231"/>
      <c r="AT103" s="231"/>
      <c r="AU103" s="231"/>
    </row>
    <row r="104" spans="1:47" ht="12.75">
      <c r="A104" s="33">
        <v>39909</v>
      </c>
      <c r="B104" s="120">
        <v>8.7</v>
      </c>
      <c r="C104" s="74">
        <v>7.5</v>
      </c>
      <c r="D104" s="74">
        <v>14.7</v>
      </c>
      <c r="E104" s="74">
        <v>4.1</v>
      </c>
      <c r="F104" s="65">
        <f t="shared" si="11"/>
        <v>9.399999999999999</v>
      </c>
      <c r="G104" s="65">
        <f aca="true" t="shared" si="17" ref="G104:G167">100*(AJ104/AH104)</f>
        <v>83.6337977845032</v>
      </c>
      <c r="H104" s="122">
        <f t="shared" si="12"/>
        <v>6.087962142847813</v>
      </c>
      <c r="I104" s="100">
        <v>0.9</v>
      </c>
      <c r="J104" s="32">
        <v>8</v>
      </c>
      <c r="K104" s="32" t="s">
        <v>48</v>
      </c>
      <c r="L104" s="32">
        <v>3</v>
      </c>
      <c r="M104" s="32">
        <v>8.2</v>
      </c>
      <c r="N104" s="101">
        <v>28</v>
      </c>
      <c r="O104" s="32" t="s">
        <v>49</v>
      </c>
      <c r="P104" s="115">
        <v>0.4</v>
      </c>
      <c r="Q104" s="32">
        <v>0</v>
      </c>
      <c r="R104" s="75"/>
      <c r="S104" s="32">
        <v>1009</v>
      </c>
      <c r="T104" s="27" t="s">
        <v>363</v>
      </c>
      <c r="U104" s="1" t="s">
        <v>87</v>
      </c>
      <c r="V104" s="2">
        <v>39909</v>
      </c>
      <c r="AG104" s="231"/>
      <c r="AH104" s="231">
        <f t="shared" si="13"/>
        <v>11.244461571652899</v>
      </c>
      <c r="AI104" s="231">
        <f t="shared" si="14"/>
        <v>10.362970252792357</v>
      </c>
      <c r="AJ104" s="231">
        <f t="shared" si="15"/>
        <v>9.404170252792357</v>
      </c>
      <c r="AK104" s="231">
        <f t="shared" si="16"/>
        <v>6.087962142847813</v>
      </c>
      <c r="AL104" s="231"/>
      <c r="AM104" s="231"/>
      <c r="AN104" s="231"/>
      <c r="AO104" s="231"/>
      <c r="AP104" s="231"/>
      <c r="AQ104" s="231"/>
      <c r="AR104" s="231"/>
      <c r="AS104" s="231"/>
      <c r="AT104" s="231"/>
      <c r="AU104" s="231"/>
    </row>
    <row r="105" spans="1:47" ht="12.75">
      <c r="A105" s="33">
        <v>39910</v>
      </c>
      <c r="B105" s="120">
        <v>10</v>
      </c>
      <c r="C105" s="74">
        <v>8.5</v>
      </c>
      <c r="D105" s="74">
        <v>14.4</v>
      </c>
      <c r="E105" s="74">
        <v>6.1</v>
      </c>
      <c r="F105" s="65">
        <f t="shared" si="11"/>
        <v>10.25</v>
      </c>
      <c r="G105" s="65">
        <f t="shared" si="17"/>
        <v>80.6189004362849</v>
      </c>
      <c r="H105" s="122">
        <f t="shared" si="12"/>
        <v>6.825328951999821</v>
      </c>
      <c r="I105" s="100">
        <v>3.4</v>
      </c>
      <c r="J105" s="32">
        <v>4</v>
      </c>
      <c r="K105" s="32" t="s">
        <v>51</v>
      </c>
      <c r="L105" s="32">
        <v>4</v>
      </c>
      <c r="M105" s="32">
        <v>7.5</v>
      </c>
      <c r="N105" s="101">
        <v>31</v>
      </c>
      <c r="O105" s="32" t="s">
        <v>49</v>
      </c>
      <c r="P105" s="115">
        <v>0.7</v>
      </c>
      <c r="Q105" s="32">
        <v>0</v>
      </c>
      <c r="R105" s="75"/>
      <c r="S105" s="32">
        <v>1004</v>
      </c>
      <c r="T105" s="27" t="s">
        <v>425</v>
      </c>
      <c r="U105" s="1" t="s">
        <v>88</v>
      </c>
      <c r="V105" s="2">
        <v>39910</v>
      </c>
      <c r="AG105" s="231"/>
      <c r="AH105" s="231">
        <f t="shared" si="13"/>
        <v>12.273317807277772</v>
      </c>
      <c r="AI105" s="231">
        <f t="shared" si="14"/>
        <v>11.093113863278093</v>
      </c>
      <c r="AJ105" s="231">
        <f t="shared" si="15"/>
        <v>9.894613863278092</v>
      </c>
      <c r="AK105" s="231">
        <f t="shared" si="16"/>
        <v>6.825328951999821</v>
      </c>
      <c r="AL105" s="231"/>
      <c r="AM105" s="231"/>
      <c r="AN105" s="231"/>
      <c r="AO105" s="231"/>
      <c r="AP105" s="231"/>
      <c r="AQ105" s="231"/>
      <c r="AR105" s="231"/>
      <c r="AS105" s="231"/>
      <c r="AT105" s="231"/>
      <c r="AU105" s="231"/>
    </row>
    <row r="106" spans="1:47" ht="12.75">
      <c r="A106" s="33">
        <v>39911</v>
      </c>
      <c r="B106" s="120">
        <v>10.4</v>
      </c>
      <c r="C106" s="74">
        <v>8.4</v>
      </c>
      <c r="D106" s="74">
        <v>15</v>
      </c>
      <c r="E106" s="74">
        <v>8</v>
      </c>
      <c r="F106" s="65">
        <f t="shared" si="11"/>
        <v>11.5</v>
      </c>
      <c r="G106" s="65">
        <f t="shared" si="17"/>
        <v>74.72647501002658</v>
      </c>
      <c r="H106" s="122">
        <f t="shared" si="12"/>
        <v>6.11246248589972</v>
      </c>
      <c r="I106" s="100">
        <v>6.4</v>
      </c>
      <c r="J106" s="32">
        <v>5</v>
      </c>
      <c r="K106" s="32" t="s">
        <v>128</v>
      </c>
      <c r="L106" s="32">
        <v>6</v>
      </c>
      <c r="M106" s="32">
        <v>11.7</v>
      </c>
      <c r="N106" s="101">
        <v>41.3</v>
      </c>
      <c r="O106" s="32" t="s">
        <v>49</v>
      </c>
      <c r="P106" s="115">
        <v>1.5</v>
      </c>
      <c r="Q106" s="32">
        <v>0</v>
      </c>
      <c r="R106" s="75"/>
      <c r="S106" s="32">
        <v>1001</v>
      </c>
      <c r="T106" s="27" t="s">
        <v>140</v>
      </c>
      <c r="U106" s="1" t="s">
        <v>89</v>
      </c>
      <c r="V106" s="2">
        <v>39911</v>
      </c>
      <c r="AG106" s="231"/>
      <c r="AH106" s="231">
        <f t="shared" si="13"/>
        <v>12.606128038469452</v>
      </c>
      <c r="AI106" s="231">
        <f t="shared" si="14"/>
        <v>11.018115118398828</v>
      </c>
      <c r="AJ106" s="231">
        <f t="shared" si="15"/>
        <v>9.420115118398828</v>
      </c>
      <c r="AK106" s="231">
        <f t="shared" si="16"/>
        <v>6.11246248589972</v>
      </c>
      <c r="AL106" s="231"/>
      <c r="AM106" s="231"/>
      <c r="AN106" s="231"/>
      <c r="AO106" s="231"/>
      <c r="AP106" s="231"/>
      <c r="AQ106" s="231"/>
      <c r="AR106" s="231"/>
      <c r="AS106" s="231"/>
      <c r="AT106" s="231"/>
      <c r="AU106" s="231"/>
    </row>
    <row r="107" spans="1:47" ht="12.75">
      <c r="A107" s="33">
        <v>39912</v>
      </c>
      <c r="B107" s="120">
        <v>12.3</v>
      </c>
      <c r="C107" s="74">
        <v>11.7</v>
      </c>
      <c r="D107" s="74">
        <v>14.8</v>
      </c>
      <c r="E107" s="74">
        <v>4.3</v>
      </c>
      <c r="F107" s="65">
        <f t="shared" si="11"/>
        <v>9.55</v>
      </c>
      <c r="G107" s="65">
        <f t="shared" si="17"/>
        <v>92.76830948433185</v>
      </c>
      <c r="H107" s="122">
        <f t="shared" si="12"/>
        <v>11.163923578944331</v>
      </c>
      <c r="I107" s="100">
        <v>-0.5</v>
      </c>
      <c r="J107" s="32">
        <v>8</v>
      </c>
      <c r="K107" s="32" t="s">
        <v>49</v>
      </c>
      <c r="L107" s="32">
        <v>4</v>
      </c>
      <c r="M107" s="32">
        <v>9.4</v>
      </c>
      <c r="N107" s="101">
        <v>25.4</v>
      </c>
      <c r="O107" s="32" t="s">
        <v>49</v>
      </c>
      <c r="P107" s="115">
        <v>5.7</v>
      </c>
      <c r="Q107" s="32">
        <v>0</v>
      </c>
      <c r="R107" s="75"/>
      <c r="S107" s="32">
        <v>1005</v>
      </c>
      <c r="T107" s="27" t="s">
        <v>234</v>
      </c>
      <c r="U107" s="1" t="s">
        <v>300</v>
      </c>
      <c r="V107" s="2">
        <v>39912</v>
      </c>
      <c r="AG107" s="231"/>
      <c r="AH107" s="231">
        <f t="shared" si="13"/>
        <v>14.297835429263056</v>
      </c>
      <c r="AI107" s="231">
        <f t="shared" si="14"/>
        <v>13.743260220579202</v>
      </c>
      <c r="AJ107" s="231">
        <f t="shared" si="15"/>
        <v>13.2638602205792</v>
      </c>
      <c r="AK107" s="231">
        <f t="shared" si="16"/>
        <v>11.163923578944331</v>
      </c>
      <c r="AL107" s="231"/>
      <c r="AM107" s="231"/>
      <c r="AN107" s="231"/>
      <c r="AO107" s="231"/>
      <c r="AP107" s="231"/>
      <c r="AQ107" s="231"/>
      <c r="AR107" s="231"/>
      <c r="AS107" s="231"/>
      <c r="AT107" s="231"/>
      <c r="AU107" s="231"/>
    </row>
    <row r="108" spans="1:47" ht="12.75">
      <c r="A108" s="33">
        <v>39913</v>
      </c>
      <c r="B108" s="120">
        <v>11.5</v>
      </c>
      <c r="C108" s="74">
        <v>10.7</v>
      </c>
      <c r="D108" s="74">
        <v>12.9</v>
      </c>
      <c r="E108" s="74">
        <v>9.7</v>
      </c>
      <c r="F108" s="65">
        <f t="shared" si="11"/>
        <v>11.3</v>
      </c>
      <c r="G108" s="65">
        <f t="shared" si="17"/>
        <v>90.11306053687076</v>
      </c>
      <c r="H108" s="122">
        <f t="shared" si="12"/>
        <v>9.937134342915162</v>
      </c>
      <c r="I108" s="100">
        <v>6.9</v>
      </c>
      <c r="J108" s="32">
        <v>7</v>
      </c>
      <c r="K108" s="32" t="s">
        <v>49</v>
      </c>
      <c r="L108" s="32">
        <v>3</v>
      </c>
      <c r="M108" s="32">
        <v>6.1</v>
      </c>
      <c r="N108" s="101">
        <v>21.7</v>
      </c>
      <c r="O108" s="32" t="s">
        <v>299</v>
      </c>
      <c r="P108" s="115">
        <v>4.6</v>
      </c>
      <c r="Q108" s="32">
        <v>0</v>
      </c>
      <c r="R108" s="75"/>
      <c r="S108" s="32">
        <v>1000</v>
      </c>
      <c r="T108" s="27" t="s">
        <v>66</v>
      </c>
      <c r="U108" s="1" t="s">
        <v>84</v>
      </c>
      <c r="V108" s="2">
        <v>39913</v>
      </c>
      <c r="AG108" s="231"/>
      <c r="AH108" s="231">
        <f t="shared" si="13"/>
        <v>13.56265263970658</v>
      </c>
      <c r="AI108" s="231">
        <f t="shared" si="14"/>
        <v>12.86092138362429</v>
      </c>
      <c r="AJ108" s="231">
        <f t="shared" si="15"/>
        <v>12.22172138362429</v>
      </c>
      <c r="AK108" s="231">
        <f t="shared" si="16"/>
        <v>9.937134342915162</v>
      </c>
      <c r="AL108" s="231"/>
      <c r="AM108" s="231"/>
      <c r="AN108" s="231"/>
      <c r="AO108" s="231"/>
      <c r="AP108" s="231"/>
      <c r="AQ108" s="231"/>
      <c r="AR108" s="231"/>
      <c r="AS108" s="231"/>
      <c r="AT108" s="231"/>
      <c r="AU108" s="231"/>
    </row>
    <row r="109" spans="1:47" ht="12.75">
      <c r="A109" s="33">
        <v>39914</v>
      </c>
      <c r="B109" s="120">
        <v>8</v>
      </c>
      <c r="C109" s="74">
        <v>7.4</v>
      </c>
      <c r="D109" s="74">
        <v>14.6</v>
      </c>
      <c r="E109" s="74">
        <v>6.3</v>
      </c>
      <c r="F109" s="65">
        <f t="shared" si="11"/>
        <v>10.45</v>
      </c>
      <c r="G109" s="65">
        <f t="shared" si="17"/>
        <v>91.516701538035</v>
      </c>
      <c r="H109" s="122">
        <f t="shared" si="12"/>
        <v>6.704804580739483</v>
      </c>
      <c r="I109" s="100">
        <v>4.1</v>
      </c>
      <c r="J109" s="32">
        <v>7</v>
      </c>
      <c r="K109" s="32" t="s">
        <v>52</v>
      </c>
      <c r="L109" s="32">
        <v>2</v>
      </c>
      <c r="M109" s="32">
        <v>1.1</v>
      </c>
      <c r="N109" s="101">
        <v>12.5</v>
      </c>
      <c r="O109" s="32" t="s">
        <v>47</v>
      </c>
      <c r="P109" s="115">
        <v>0</v>
      </c>
      <c r="Q109" s="32">
        <v>0</v>
      </c>
      <c r="R109" s="75"/>
      <c r="S109" s="32">
        <v>1007</v>
      </c>
      <c r="T109" s="27" t="s">
        <v>181</v>
      </c>
      <c r="U109" s="1" t="s">
        <v>85</v>
      </c>
      <c r="V109" s="2">
        <v>39914</v>
      </c>
      <c r="AG109" s="231"/>
      <c r="AH109" s="231">
        <f t="shared" si="13"/>
        <v>10.722567515390086</v>
      </c>
      <c r="AI109" s="231">
        <f t="shared" si="14"/>
        <v>10.29234011027384</v>
      </c>
      <c r="AJ109" s="231">
        <f t="shared" si="15"/>
        <v>9.81294011027384</v>
      </c>
      <c r="AK109" s="231">
        <f t="shared" si="16"/>
        <v>6.704804580739483</v>
      </c>
      <c r="AL109" s="231"/>
      <c r="AM109" s="231"/>
      <c r="AN109" s="231"/>
      <c r="AO109" s="231"/>
      <c r="AP109" s="231"/>
      <c r="AQ109" s="231"/>
      <c r="AR109" s="231"/>
      <c r="AS109" s="231"/>
      <c r="AT109" s="231"/>
      <c r="AU109" s="231"/>
    </row>
    <row r="110" spans="1:47" ht="12.75">
      <c r="A110" s="33">
        <v>39915</v>
      </c>
      <c r="B110" s="120">
        <v>8.8</v>
      </c>
      <c r="C110" s="74">
        <v>8.5</v>
      </c>
      <c r="D110" s="74">
        <v>13.4</v>
      </c>
      <c r="E110" s="74">
        <v>5.6</v>
      </c>
      <c r="F110" s="65">
        <f t="shared" si="11"/>
        <v>9.5</v>
      </c>
      <c r="G110" s="65">
        <f t="shared" si="17"/>
        <v>95.87131070420459</v>
      </c>
      <c r="H110" s="122">
        <f t="shared" si="12"/>
        <v>8.178273150929027</v>
      </c>
      <c r="I110" s="100">
        <v>1.9</v>
      </c>
      <c r="J110" s="32">
        <v>8</v>
      </c>
      <c r="K110" s="32" t="s">
        <v>47</v>
      </c>
      <c r="L110" s="32">
        <v>1</v>
      </c>
      <c r="M110" s="32">
        <v>1.1</v>
      </c>
      <c r="N110" s="101">
        <v>13.6</v>
      </c>
      <c r="O110" s="32" t="s">
        <v>231</v>
      </c>
      <c r="P110" s="115">
        <v>0</v>
      </c>
      <c r="Q110" s="32">
        <v>0</v>
      </c>
      <c r="R110" s="75"/>
      <c r="S110" s="32">
        <v>1014</v>
      </c>
      <c r="T110" s="27" t="s">
        <v>122</v>
      </c>
      <c r="U110" s="1" t="s">
        <v>86</v>
      </c>
      <c r="V110" s="2">
        <v>39915</v>
      </c>
      <c r="AG110" s="231"/>
      <c r="AH110" s="231">
        <f t="shared" si="13"/>
        <v>11.32081514642534</v>
      </c>
      <c r="AI110" s="231">
        <f t="shared" si="14"/>
        <v>11.093113863278093</v>
      </c>
      <c r="AJ110" s="231">
        <f t="shared" si="15"/>
        <v>10.853413863278092</v>
      </c>
      <c r="AK110" s="231">
        <f t="shared" si="16"/>
        <v>8.178273150929027</v>
      </c>
      <c r="AL110" s="231"/>
      <c r="AM110" s="231"/>
      <c r="AN110" s="231"/>
      <c r="AO110" s="231"/>
      <c r="AP110" s="231"/>
      <c r="AQ110" s="231"/>
      <c r="AR110" s="231"/>
      <c r="AS110" s="231"/>
      <c r="AT110" s="231"/>
      <c r="AU110" s="231"/>
    </row>
    <row r="111" spans="1:47" ht="12.75">
      <c r="A111" s="33">
        <v>39916</v>
      </c>
      <c r="B111" s="120">
        <v>10.2</v>
      </c>
      <c r="C111" s="74">
        <v>9.6</v>
      </c>
      <c r="D111" s="74">
        <v>15.9</v>
      </c>
      <c r="E111" s="74">
        <v>6.2</v>
      </c>
      <c r="F111" s="65">
        <f t="shared" si="11"/>
        <v>11.05</v>
      </c>
      <c r="G111" s="65">
        <f t="shared" si="17"/>
        <v>92.20276366135741</v>
      </c>
      <c r="H111" s="122">
        <f t="shared" si="12"/>
        <v>8.992219808543783</v>
      </c>
      <c r="I111" s="100">
        <v>1.9</v>
      </c>
      <c r="J111" s="32">
        <v>6</v>
      </c>
      <c r="K111" s="32" t="s">
        <v>299</v>
      </c>
      <c r="L111" s="32">
        <v>2</v>
      </c>
      <c r="M111" s="32">
        <v>3.8</v>
      </c>
      <c r="N111" s="101">
        <v>21</v>
      </c>
      <c r="O111" s="32" t="s">
        <v>50</v>
      </c>
      <c r="P111" s="115">
        <v>0</v>
      </c>
      <c r="Q111" s="32">
        <v>0</v>
      </c>
      <c r="R111" s="75"/>
      <c r="S111" s="32">
        <v>1010</v>
      </c>
      <c r="T111" s="27" t="s">
        <v>456</v>
      </c>
      <c r="U111" s="1" t="s">
        <v>87</v>
      </c>
      <c r="V111" s="2">
        <v>39916</v>
      </c>
      <c r="AG111" s="231"/>
      <c r="AH111" s="231">
        <f t="shared" si="13"/>
        <v>12.4387434277299</v>
      </c>
      <c r="AI111" s="231">
        <f t="shared" si="14"/>
        <v>11.948265205112428</v>
      </c>
      <c r="AJ111" s="231">
        <f t="shared" si="15"/>
        <v>11.468865205112428</v>
      </c>
      <c r="AK111" s="231">
        <f t="shared" si="16"/>
        <v>8.992219808543783</v>
      </c>
      <c r="AL111" s="231"/>
      <c r="AM111" s="231"/>
      <c r="AN111" s="231"/>
      <c r="AO111" s="231"/>
      <c r="AP111" s="231"/>
      <c r="AQ111" s="231"/>
      <c r="AR111" s="231"/>
      <c r="AS111" s="231"/>
      <c r="AT111" s="231"/>
      <c r="AU111" s="231"/>
    </row>
    <row r="112" spans="1:47" ht="12.75">
      <c r="A112" s="33">
        <v>39917</v>
      </c>
      <c r="B112" s="120">
        <v>9.5</v>
      </c>
      <c r="C112" s="74">
        <v>8.9</v>
      </c>
      <c r="D112" s="74">
        <v>16.6</v>
      </c>
      <c r="E112" s="74">
        <v>4.1</v>
      </c>
      <c r="F112" s="65">
        <f t="shared" si="11"/>
        <v>10.350000000000001</v>
      </c>
      <c r="G112" s="65">
        <f t="shared" si="17"/>
        <v>91.99565796505118</v>
      </c>
      <c r="H112" s="122">
        <f t="shared" si="12"/>
        <v>8.265875615254018</v>
      </c>
      <c r="I112" s="100">
        <v>0.2</v>
      </c>
      <c r="J112" s="32">
        <v>6</v>
      </c>
      <c r="K112" s="32" t="s">
        <v>47</v>
      </c>
      <c r="L112" s="32">
        <v>2</v>
      </c>
      <c r="M112" s="32">
        <v>5</v>
      </c>
      <c r="N112" s="101">
        <v>18.1</v>
      </c>
      <c r="O112" s="32" t="s">
        <v>231</v>
      </c>
      <c r="P112" s="171">
        <v>3.7</v>
      </c>
      <c r="Q112" s="32">
        <v>0</v>
      </c>
      <c r="R112" s="75"/>
      <c r="S112" s="32">
        <v>1008</v>
      </c>
      <c r="T112" s="27" t="s">
        <v>335</v>
      </c>
      <c r="U112" s="1" t="s">
        <v>88</v>
      </c>
      <c r="V112" s="2">
        <v>39917</v>
      </c>
      <c r="AG112" s="231"/>
      <c r="AH112" s="231">
        <f t="shared" si="13"/>
        <v>11.868195956166188</v>
      </c>
      <c r="AI112" s="231">
        <f t="shared" si="14"/>
        <v>11.397624958456682</v>
      </c>
      <c r="AJ112" s="231">
        <f t="shared" si="15"/>
        <v>10.918224958456682</v>
      </c>
      <c r="AK112" s="231">
        <f t="shared" si="16"/>
        <v>8.265875615254018</v>
      </c>
      <c r="AL112" s="231"/>
      <c r="AM112" s="231"/>
      <c r="AN112" s="231"/>
      <c r="AO112" s="231"/>
      <c r="AP112" s="231"/>
      <c r="AQ112" s="231"/>
      <c r="AR112" s="231"/>
      <c r="AS112" s="231"/>
      <c r="AT112" s="231"/>
      <c r="AU112" s="231"/>
    </row>
    <row r="113" spans="1:47" ht="12.75">
      <c r="A113" s="33">
        <v>39918</v>
      </c>
      <c r="B113" s="120">
        <v>8.9</v>
      </c>
      <c r="C113" s="74">
        <v>8.6</v>
      </c>
      <c r="D113" s="74">
        <v>16</v>
      </c>
      <c r="E113" s="74">
        <v>7.6</v>
      </c>
      <c r="F113" s="65">
        <f t="shared" si="11"/>
        <v>11.8</v>
      </c>
      <c r="G113" s="65">
        <f t="shared" si="17"/>
        <v>95.88718661928979</v>
      </c>
      <c r="H113" s="122">
        <f t="shared" si="12"/>
        <v>8.280209361554753</v>
      </c>
      <c r="I113" s="100">
        <v>6.6</v>
      </c>
      <c r="J113" s="32">
        <v>8</v>
      </c>
      <c r="K113" s="32" t="s">
        <v>47</v>
      </c>
      <c r="L113" s="32">
        <v>4</v>
      </c>
      <c r="M113" s="32">
        <v>8.7</v>
      </c>
      <c r="N113" s="101">
        <v>30.2</v>
      </c>
      <c r="O113" s="32" t="s">
        <v>47</v>
      </c>
      <c r="P113" s="115">
        <v>0.2</v>
      </c>
      <c r="Q113" s="32">
        <v>0</v>
      </c>
      <c r="R113" s="75"/>
      <c r="S113" s="32">
        <v>1007</v>
      </c>
      <c r="T113" s="27" t="s">
        <v>112</v>
      </c>
      <c r="U113" s="1" t="s">
        <v>89</v>
      </c>
      <c r="V113" s="2">
        <v>39918</v>
      </c>
      <c r="AG113" s="231"/>
      <c r="AH113" s="231">
        <f t="shared" si="13"/>
        <v>11.397624958456682</v>
      </c>
      <c r="AI113" s="231">
        <f t="shared" si="14"/>
        <v>11.16856191408211</v>
      </c>
      <c r="AJ113" s="231">
        <f t="shared" si="15"/>
        <v>10.928861914082109</v>
      </c>
      <c r="AK113" s="231">
        <f t="shared" si="16"/>
        <v>8.280209361554753</v>
      </c>
      <c r="AL113" s="231"/>
      <c r="AM113" s="231"/>
      <c r="AN113" s="231"/>
      <c r="AO113" s="231"/>
      <c r="AP113" s="231"/>
      <c r="AQ113" s="231"/>
      <c r="AR113" s="231"/>
      <c r="AS113" s="231"/>
      <c r="AT113" s="231"/>
      <c r="AU113" s="231"/>
    </row>
    <row r="114" spans="1:47" ht="12.75">
      <c r="A114" s="33">
        <v>39919</v>
      </c>
      <c r="B114" s="120">
        <v>9.4</v>
      </c>
      <c r="C114" s="74">
        <v>9</v>
      </c>
      <c r="D114" s="74">
        <v>10.4</v>
      </c>
      <c r="E114" s="74">
        <v>8.4</v>
      </c>
      <c r="F114" s="65">
        <f t="shared" si="11"/>
        <v>9.4</v>
      </c>
      <c r="G114" s="65">
        <f t="shared" si="17"/>
        <v>94.627808658184</v>
      </c>
      <c r="H114" s="122">
        <f t="shared" si="12"/>
        <v>8.582456832042917</v>
      </c>
      <c r="I114" s="100">
        <v>6</v>
      </c>
      <c r="J114" s="32">
        <v>8</v>
      </c>
      <c r="K114" s="32" t="s">
        <v>47</v>
      </c>
      <c r="L114" s="32">
        <v>4</v>
      </c>
      <c r="M114" s="32">
        <v>4.1</v>
      </c>
      <c r="N114" s="101">
        <v>25.4</v>
      </c>
      <c r="O114" s="32" t="s">
        <v>231</v>
      </c>
      <c r="P114" s="115">
        <v>1.7</v>
      </c>
      <c r="Q114" s="32">
        <v>0</v>
      </c>
      <c r="R114" s="75"/>
      <c r="S114" s="32">
        <v>1007</v>
      </c>
      <c r="T114" s="27" t="s">
        <v>238</v>
      </c>
      <c r="U114" s="1" t="s">
        <v>300</v>
      </c>
      <c r="V114" s="2">
        <v>39919</v>
      </c>
      <c r="AG114" s="231"/>
      <c r="AH114" s="231">
        <f t="shared" si="13"/>
        <v>11.78859945679543</v>
      </c>
      <c r="AI114" s="231">
        <f t="shared" si="14"/>
        <v>11.474893337456098</v>
      </c>
      <c r="AJ114" s="231">
        <f t="shared" si="15"/>
        <v>11.155293337456097</v>
      </c>
      <c r="AK114" s="231">
        <f t="shared" si="16"/>
        <v>8.582456832042917</v>
      </c>
      <c r="AL114" s="231"/>
      <c r="AM114" s="231"/>
      <c r="AN114" s="231"/>
      <c r="AO114" s="231"/>
      <c r="AP114" s="231"/>
      <c r="AQ114" s="231"/>
      <c r="AR114" s="231"/>
      <c r="AS114" s="231"/>
      <c r="AT114" s="231"/>
      <c r="AU114" s="231"/>
    </row>
    <row r="115" spans="1:47" ht="12.75">
      <c r="A115" s="33">
        <v>39920</v>
      </c>
      <c r="B115" s="120">
        <v>8.5</v>
      </c>
      <c r="C115" s="74">
        <v>8.3</v>
      </c>
      <c r="D115" s="74">
        <v>15.1</v>
      </c>
      <c r="E115" s="74">
        <v>7.5</v>
      </c>
      <c r="F115" s="65">
        <f t="shared" si="11"/>
        <v>11.3</v>
      </c>
      <c r="G115" s="65">
        <f t="shared" si="17"/>
        <v>97.21132876733138</v>
      </c>
      <c r="H115" s="122">
        <f t="shared" si="12"/>
        <v>8.083614231542798</v>
      </c>
      <c r="I115" s="100">
        <v>6.8</v>
      </c>
      <c r="J115" s="32">
        <v>8</v>
      </c>
      <c r="K115" s="32" t="s">
        <v>47</v>
      </c>
      <c r="L115" s="32">
        <v>3</v>
      </c>
      <c r="M115" s="32">
        <v>3.1</v>
      </c>
      <c r="N115" s="101">
        <v>28</v>
      </c>
      <c r="O115" s="32" t="s">
        <v>48</v>
      </c>
      <c r="P115" s="115">
        <v>0</v>
      </c>
      <c r="Q115" s="32">
        <v>0</v>
      </c>
      <c r="R115" s="75"/>
      <c r="S115" s="32">
        <v>1010</v>
      </c>
      <c r="T115" s="27" t="s">
        <v>230</v>
      </c>
      <c r="U115" s="1" t="s">
        <v>84</v>
      </c>
      <c r="V115" s="2">
        <v>39920</v>
      </c>
      <c r="AG115" s="231"/>
      <c r="AH115" s="231">
        <f t="shared" si="13"/>
        <v>11.093113863278093</v>
      </c>
      <c r="AI115" s="231">
        <f t="shared" si="14"/>
        <v>10.943563388165682</v>
      </c>
      <c r="AJ115" s="231">
        <f t="shared" si="15"/>
        <v>10.783763388165683</v>
      </c>
      <c r="AK115" s="231">
        <f t="shared" si="16"/>
        <v>8.083614231542798</v>
      </c>
      <c r="AL115" s="231"/>
      <c r="AM115" s="231"/>
      <c r="AN115" s="231"/>
      <c r="AO115" s="231"/>
      <c r="AP115" s="231"/>
      <c r="AQ115" s="231"/>
      <c r="AR115" s="231"/>
      <c r="AS115" s="231"/>
      <c r="AT115" s="231"/>
      <c r="AU115" s="231"/>
    </row>
    <row r="116" spans="1:47" ht="12.75">
      <c r="A116" s="33">
        <v>39921</v>
      </c>
      <c r="B116" s="120">
        <v>7.3</v>
      </c>
      <c r="C116" s="74">
        <v>6.5</v>
      </c>
      <c r="D116" s="74">
        <v>14.4</v>
      </c>
      <c r="E116" s="74">
        <v>3.4</v>
      </c>
      <c r="F116" s="65">
        <f t="shared" si="11"/>
        <v>8.9</v>
      </c>
      <c r="G116" s="65">
        <f t="shared" si="17"/>
        <v>88.39950284328368</v>
      </c>
      <c r="H116" s="122">
        <f t="shared" si="12"/>
        <v>5.51230240111813</v>
      </c>
      <c r="I116" s="100">
        <v>-0.4</v>
      </c>
      <c r="J116" s="32">
        <v>7</v>
      </c>
      <c r="K116" s="32" t="s">
        <v>47</v>
      </c>
      <c r="L116" s="32">
        <v>3</v>
      </c>
      <c r="M116" s="32">
        <v>4.3</v>
      </c>
      <c r="N116" s="101">
        <v>26.2</v>
      </c>
      <c r="O116" s="32" t="s">
        <v>48</v>
      </c>
      <c r="P116" s="115">
        <v>0</v>
      </c>
      <c r="Q116" s="32">
        <v>0</v>
      </c>
      <c r="R116" s="75"/>
      <c r="S116" s="32">
        <v>1019</v>
      </c>
      <c r="T116" s="27" t="s">
        <v>406</v>
      </c>
      <c r="U116" s="1" t="s">
        <v>85</v>
      </c>
      <c r="V116" s="2">
        <v>39921</v>
      </c>
      <c r="AG116" s="231"/>
      <c r="AH116" s="231">
        <f t="shared" si="13"/>
        <v>10.22213458915475</v>
      </c>
      <c r="AI116" s="231">
        <f t="shared" si="14"/>
        <v>9.67551615678414</v>
      </c>
      <c r="AJ116" s="231">
        <f t="shared" si="15"/>
        <v>9.036316156784139</v>
      </c>
      <c r="AK116" s="231">
        <f t="shared" si="16"/>
        <v>5.51230240111813</v>
      </c>
      <c r="AL116" s="231"/>
      <c r="AM116" s="231"/>
      <c r="AN116" s="231"/>
      <c r="AO116" s="231"/>
      <c r="AP116" s="231"/>
      <c r="AQ116" s="231"/>
      <c r="AR116" s="231"/>
      <c r="AS116" s="231"/>
      <c r="AT116" s="231"/>
      <c r="AU116" s="231"/>
    </row>
    <row r="117" spans="1:47" ht="12.75">
      <c r="A117" s="33">
        <v>39922</v>
      </c>
      <c r="B117" s="120">
        <v>7.5</v>
      </c>
      <c r="C117" s="74">
        <v>6.5</v>
      </c>
      <c r="D117" s="74">
        <v>16.1</v>
      </c>
      <c r="E117" s="74">
        <v>5.6</v>
      </c>
      <c r="F117" s="65">
        <f t="shared" si="11"/>
        <v>10.850000000000001</v>
      </c>
      <c r="G117" s="65">
        <f t="shared" si="17"/>
        <v>85.65609994289346</v>
      </c>
      <c r="H117" s="122">
        <f t="shared" si="12"/>
        <v>5.255764288499974</v>
      </c>
      <c r="I117" s="100">
        <v>2.8</v>
      </c>
      <c r="J117" s="32">
        <v>7</v>
      </c>
      <c r="K117" s="32" t="s">
        <v>47</v>
      </c>
      <c r="L117" s="32">
        <v>3</v>
      </c>
      <c r="M117" s="32">
        <v>2.7</v>
      </c>
      <c r="N117" s="101">
        <v>17.3</v>
      </c>
      <c r="O117" s="32" t="s">
        <v>231</v>
      </c>
      <c r="P117" s="115">
        <v>0</v>
      </c>
      <c r="Q117" s="32">
        <v>0</v>
      </c>
      <c r="R117" s="75"/>
      <c r="S117" s="32">
        <v>1025</v>
      </c>
      <c r="T117" s="27" t="s">
        <v>143</v>
      </c>
      <c r="U117" s="1" t="s">
        <v>86</v>
      </c>
      <c r="V117" s="2">
        <v>39922</v>
      </c>
      <c r="AG117" s="231"/>
      <c r="AH117" s="231">
        <f t="shared" si="13"/>
        <v>10.362970252792357</v>
      </c>
      <c r="AI117" s="231">
        <f t="shared" si="14"/>
        <v>9.67551615678414</v>
      </c>
      <c r="AJ117" s="231">
        <f t="shared" si="15"/>
        <v>8.87651615678414</v>
      </c>
      <c r="AK117" s="231">
        <f t="shared" si="16"/>
        <v>5.255764288499974</v>
      </c>
      <c r="AL117" s="231"/>
      <c r="AM117" s="231"/>
      <c r="AN117" s="231"/>
      <c r="AO117" s="231"/>
      <c r="AP117" s="231"/>
      <c r="AQ117" s="231"/>
      <c r="AR117" s="231"/>
      <c r="AS117" s="231"/>
      <c r="AT117" s="231"/>
      <c r="AU117" s="231"/>
    </row>
    <row r="118" spans="1:47" ht="12.75">
      <c r="A118" s="33">
        <v>39923</v>
      </c>
      <c r="B118" s="120">
        <v>10.4</v>
      </c>
      <c r="C118" s="74">
        <v>9.8</v>
      </c>
      <c r="D118" s="74">
        <v>19.5</v>
      </c>
      <c r="E118" s="74">
        <v>0.6</v>
      </c>
      <c r="F118" s="65">
        <f t="shared" si="11"/>
        <v>10.05</v>
      </c>
      <c r="G118" s="65">
        <f t="shared" si="17"/>
        <v>92.26014140541855</v>
      </c>
      <c r="H118" s="122">
        <f t="shared" si="12"/>
        <v>9.199510850636388</v>
      </c>
      <c r="I118" s="100">
        <v>-1.4</v>
      </c>
      <c r="J118" s="32">
        <v>0</v>
      </c>
      <c r="K118" s="32" t="s">
        <v>48</v>
      </c>
      <c r="L118" s="32">
        <v>1</v>
      </c>
      <c r="M118" s="32">
        <v>0.9</v>
      </c>
      <c r="N118" s="101">
        <v>10.4</v>
      </c>
      <c r="O118" s="32" t="s">
        <v>231</v>
      </c>
      <c r="P118" s="115">
        <v>0</v>
      </c>
      <c r="Q118" s="32">
        <v>0</v>
      </c>
      <c r="R118" s="75"/>
      <c r="S118" s="32">
        <v>1027</v>
      </c>
      <c r="T118" s="27" t="s">
        <v>444</v>
      </c>
      <c r="U118" s="1" t="s">
        <v>87</v>
      </c>
      <c r="V118" s="2">
        <v>39923</v>
      </c>
      <c r="AG118" s="231"/>
      <c r="AH118" s="231">
        <f t="shared" si="13"/>
        <v>12.606128038469452</v>
      </c>
      <c r="AI118" s="231">
        <f t="shared" si="14"/>
        <v>12.109831554040031</v>
      </c>
      <c r="AJ118" s="231">
        <f t="shared" si="15"/>
        <v>11.630431554040031</v>
      </c>
      <c r="AK118" s="231">
        <f t="shared" si="16"/>
        <v>9.199510850636388</v>
      </c>
      <c r="AL118" s="231"/>
      <c r="AM118" s="231"/>
      <c r="AN118" s="231"/>
      <c r="AO118" s="231"/>
      <c r="AP118" s="231"/>
      <c r="AQ118" s="231"/>
      <c r="AR118" s="231"/>
      <c r="AS118" s="231"/>
      <c r="AT118" s="231"/>
      <c r="AU118" s="231"/>
    </row>
    <row r="119" spans="1:47" ht="12.75">
      <c r="A119" s="33">
        <v>39924</v>
      </c>
      <c r="B119" s="120">
        <v>11.4</v>
      </c>
      <c r="C119" s="74">
        <v>9.5</v>
      </c>
      <c r="D119" s="74">
        <v>18</v>
      </c>
      <c r="E119" s="74">
        <v>2.8</v>
      </c>
      <c r="F119" s="65">
        <f t="shared" si="11"/>
        <v>10.4</v>
      </c>
      <c r="G119" s="65">
        <f t="shared" si="17"/>
        <v>76.82025495019607</v>
      </c>
      <c r="H119" s="122">
        <f t="shared" si="12"/>
        <v>7.481817093442786</v>
      </c>
      <c r="I119" s="100">
        <v>0.1</v>
      </c>
      <c r="J119" s="32">
        <v>4</v>
      </c>
      <c r="K119" s="32" t="s">
        <v>128</v>
      </c>
      <c r="L119" s="32">
        <v>3</v>
      </c>
      <c r="M119" s="32">
        <v>3.7</v>
      </c>
      <c r="N119" s="101">
        <v>21</v>
      </c>
      <c r="O119" s="32" t="s">
        <v>275</v>
      </c>
      <c r="P119" s="115">
        <v>0</v>
      </c>
      <c r="Q119" s="32">
        <v>0</v>
      </c>
      <c r="R119" s="75"/>
      <c r="S119" s="32">
        <v>1025</v>
      </c>
      <c r="T119" s="27" t="s">
        <v>11</v>
      </c>
      <c r="U119" s="1" t="s">
        <v>88</v>
      </c>
      <c r="V119" s="2">
        <v>39924</v>
      </c>
      <c r="AG119" s="231"/>
      <c r="AH119" s="231">
        <f t="shared" si="13"/>
        <v>13.473134087977627</v>
      </c>
      <c r="AI119" s="231">
        <f t="shared" si="14"/>
        <v>11.868195956166188</v>
      </c>
      <c r="AJ119" s="231">
        <f t="shared" si="15"/>
        <v>10.350095956166188</v>
      </c>
      <c r="AK119" s="231">
        <f t="shared" si="16"/>
        <v>7.481817093442786</v>
      </c>
      <c r="AL119" s="231"/>
      <c r="AM119" s="231"/>
      <c r="AN119" s="231"/>
      <c r="AO119" s="231"/>
      <c r="AP119" s="231"/>
      <c r="AQ119" s="231"/>
      <c r="AR119" s="231"/>
      <c r="AS119" s="231"/>
      <c r="AT119" s="231"/>
      <c r="AU119" s="231"/>
    </row>
    <row r="120" spans="1:47" ht="12.75">
      <c r="A120" s="33">
        <v>39925</v>
      </c>
      <c r="B120" s="120">
        <v>10.6</v>
      </c>
      <c r="C120" s="74">
        <v>9.7</v>
      </c>
      <c r="D120" s="74">
        <v>17.3</v>
      </c>
      <c r="E120" s="74">
        <v>2.4</v>
      </c>
      <c r="F120" s="65">
        <f t="shared" si="11"/>
        <v>9.85</v>
      </c>
      <c r="G120" s="65">
        <f t="shared" si="17"/>
        <v>88.52661104490376</v>
      </c>
      <c r="H120" s="122">
        <f t="shared" si="12"/>
        <v>8.785492092635478</v>
      </c>
      <c r="I120" s="100">
        <v>-0.9</v>
      </c>
      <c r="J120" s="32">
        <v>2</v>
      </c>
      <c r="K120" s="32" t="s">
        <v>257</v>
      </c>
      <c r="L120" s="32">
        <v>1</v>
      </c>
      <c r="M120" s="32">
        <v>1.6</v>
      </c>
      <c r="N120" s="101">
        <v>15.9</v>
      </c>
      <c r="O120" s="32" t="s">
        <v>128</v>
      </c>
      <c r="P120" s="115">
        <v>0</v>
      </c>
      <c r="Q120" s="32">
        <v>0</v>
      </c>
      <c r="R120" s="75"/>
      <c r="S120" s="32">
        <v>1026</v>
      </c>
      <c r="T120" s="27" t="s">
        <v>423</v>
      </c>
      <c r="U120" s="1" t="s">
        <v>89</v>
      </c>
      <c r="V120" s="2">
        <v>39925</v>
      </c>
      <c r="AG120" s="231"/>
      <c r="AH120" s="231">
        <f t="shared" si="13"/>
        <v>12.775491423705457</v>
      </c>
      <c r="AI120" s="231">
        <f t="shared" si="14"/>
        <v>12.028809601738768</v>
      </c>
      <c r="AJ120" s="231">
        <f t="shared" si="15"/>
        <v>11.309709601738767</v>
      </c>
      <c r="AK120" s="231">
        <f t="shared" si="16"/>
        <v>8.785492092635478</v>
      </c>
      <c r="AL120" s="231"/>
      <c r="AM120" s="231"/>
      <c r="AN120" s="231"/>
      <c r="AO120" s="231"/>
      <c r="AP120" s="231"/>
      <c r="AQ120" s="231"/>
      <c r="AR120" s="231"/>
      <c r="AS120" s="231"/>
      <c r="AT120" s="231"/>
      <c r="AU120" s="231"/>
    </row>
    <row r="121" spans="1:47" ht="12.75">
      <c r="A121" s="33">
        <v>39926</v>
      </c>
      <c r="B121" s="120">
        <v>12.4</v>
      </c>
      <c r="C121" s="74">
        <v>11.3</v>
      </c>
      <c r="D121" s="74">
        <v>18</v>
      </c>
      <c r="E121" s="74">
        <v>7.4</v>
      </c>
      <c r="F121" s="65">
        <f t="shared" si="11"/>
        <v>12.7</v>
      </c>
      <c r="G121" s="65">
        <f t="shared" si="17"/>
        <v>86.88926740379236</v>
      </c>
      <c r="H121" s="122">
        <f t="shared" si="12"/>
        <v>10.279730217801136</v>
      </c>
      <c r="I121" s="100">
        <v>3.8</v>
      </c>
      <c r="J121" s="32">
        <v>6</v>
      </c>
      <c r="K121" s="32" t="s">
        <v>49</v>
      </c>
      <c r="L121" s="32">
        <v>2</v>
      </c>
      <c r="M121" s="32">
        <v>4</v>
      </c>
      <c r="N121" s="101">
        <v>16.6</v>
      </c>
      <c r="O121" s="32" t="s">
        <v>50</v>
      </c>
      <c r="P121" s="115">
        <v>0</v>
      </c>
      <c r="Q121" s="32">
        <v>0</v>
      </c>
      <c r="R121" s="75"/>
      <c r="S121" s="32">
        <v>1021</v>
      </c>
      <c r="T121" s="27" t="s">
        <v>236</v>
      </c>
      <c r="U121" s="1" t="s">
        <v>300</v>
      </c>
      <c r="V121" s="2">
        <v>39926</v>
      </c>
      <c r="AG121" s="231"/>
      <c r="AH121" s="231">
        <f t="shared" si="13"/>
        <v>14.392152154059962</v>
      </c>
      <c r="AI121" s="231">
        <f t="shared" si="14"/>
        <v>13.384135570301822</v>
      </c>
      <c r="AJ121" s="231">
        <f t="shared" si="15"/>
        <v>12.505235570301823</v>
      </c>
      <c r="AK121" s="231">
        <f t="shared" si="16"/>
        <v>10.279730217801136</v>
      </c>
      <c r="AL121" s="231"/>
      <c r="AM121" s="231"/>
      <c r="AN121" s="231"/>
      <c r="AO121" s="231"/>
      <c r="AP121" s="231"/>
      <c r="AQ121" s="231"/>
      <c r="AR121" s="231"/>
      <c r="AS121" s="231"/>
      <c r="AT121" s="231"/>
      <c r="AU121" s="231"/>
    </row>
    <row r="122" spans="1:47" ht="12.75">
      <c r="A122" s="33">
        <v>39927</v>
      </c>
      <c r="B122" s="120">
        <v>14.5</v>
      </c>
      <c r="C122" s="74">
        <v>11.4</v>
      </c>
      <c r="D122" s="74">
        <v>18.4</v>
      </c>
      <c r="E122" s="74">
        <v>8.6</v>
      </c>
      <c r="F122" s="65">
        <f t="shared" si="11"/>
        <v>13.5</v>
      </c>
      <c r="G122" s="65">
        <f t="shared" si="17"/>
        <v>66.63067801347948</v>
      </c>
      <c r="H122" s="122">
        <f t="shared" si="12"/>
        <v>8.370711821795544</v>
      </c>
      <c r="I122" s="100">
        <v>6.1</v>
      </c>
      <c r="J122" s="32">
        <v>6</v>
      </c>
      <c r="K122" s="32" t="s">
        <v>49</v>
      </c>
      <c r="L122" s="32">
        <v>5</v>
      </c>
      <c r="M122" s="32">
        <v>9.8</v>
      </c>
      <c r="N122" s="101">
        <v>32.4</v>
      </c>
      <c r="O122" s="32" t="s">
        <v>299</v>
      </c>
      <c r="P122" s="115">
        <v>0</v>
      </c>
      <c r="Q122" s="32">
        <v>0</v>
      </c>
      <c r="R122" s="75"/>
      <c r="S122" s="32">
        <v>1013</v>
      </c>
      <c r="T122" s="27" t="s">
        <v>450</v>
      </c>
      <c r="U122" s="1" t="s">
        <v>84</v>
      </c>
      <c r="V122" s="2">
        <v>39927</v>
      </c>
      <c r="AG122" s="231"/>
      <c r="AH122" s="231">
        <f t="shared" si="13"/>
        <v>16.503260083520495</v>
      </c>
      <c r="AI122" s="231">
        <f t="shared" si="14"/>
        <v>13.473134087977627</v>
      </c>
      <c r="AJ122" s="231">
        <f t="shared" si="15"/>
        <v>10.996234087977626</v>
      </c>
      <c r="AK122" s="231">
        <f t="shared" si="16"/>
        <v>8.370711821795544</v>
      </c>
      <c r="AL122" s="231"/>
      <c r="AM122" s="231"/>
      <c r="AN122" s="231"/>
      <c r="AO122" s="231"/>
      <c r="AP122" s="231"/>
      <c r="AQ122" s="231"/>
      <c r="AR122" s="231"/>
      <c r="AS122" s="231"/>
      <c r="AT122" s="231"/>
      <c r="AU122" s="231"/>
    </row>
    <row r="123" spans="1:47" ht="12.75">
      <c r="A123" s="33">
        <v>39928</v>
      </c>
      <c r="B123" s="120">
        <v>10.9</v>
      </c>
      <c r="C123" s="74">
        <v>9.4</v>
      </c>
      <c r="D123" s="74">
        <v>15.7</v>
      </c>
      <c r="E123" s="74">
        <v>7.5</v>
      </c>
      <c r="F123" s="65">
        <f t="shared" si="11"/>
        <v>11.6</v>
      </c>
      <c r="G123" s="65">
        <f t="shared" si="17"/>
        <v>81.25422780680907</v>
      </c>
      <c r="H123" s="122">
        <f t="shared" si="12"/>
        <v>7.81755402557514</v>
      </c>
      <c r="I123" s="100">
        <v>4.2</v>
      </c>
      <c r="J123" s="32">
        <v>8</v>
      </c>
      <c r="K123" s="32" t="s">
        <v>49</v>
      </c>
      <c r="L123" s="32">
        <v>4</v>
      </c>
      <c r="M123" s="32">
        <v>9.2</v>
      </c>
      <c r="N123" s="101">
        <v>28.8</v>
      </c>
      <c r="O123" s="32" t="s">
        <v>48</v>
      </c>
      <c r="P123" s="115">
        <v>1</v>
      </c>
      <c r="Q123" s="32">
        <v>0</v>
      </c>
      <c r="R123" s="75"/>
      <c r="S123" s="32">
        <v>1003</v>
      </c>
      <c r="T123" s="27" t="s">
        <v>255</v>
      </c>
      <c r="U123" s="1" t="s">
        <v>85</v>
      </c>
      <c r="V123" s="2">
        <v>39928</v>
      </c>
      <c r="AG123" s="231"/>
      <c r="AH123" s="231">
        <f t="shared" si="13"/>
        <v>13.033290380870474</v>
      </c>
      <c r="AI123" s="231">
        <f t="shared" si="14"/>
        <v>11.78859945679543</v>
      </c>
      <c r="AJ123" s="231">
        <f t="shared" si="15"/>
        <v>10.590099456795429</v>
      </c>
      <c r="AK123" s="231">
        <f t="shared" si="16"/>
        <v>7.81755402557514</v>
      </c>
      <c r="AL123" s="231"/>
      <c r="AM123" s="231"/>
      <c r="AN123" s="231"/>
      <c r="AO123" s="231"/>
      <c r="AP123" s="231"/>
      <c r="AQ123" s="231"/>
      <c r="AR123" s="231"/>
      <c r="AS123" s="231"/>
      <c r="AT123" s="231"/>
      <c r="AU123" s="231"/>
    </row>
    <row r="124" spans="1:47" ht="12.75">
      <c r="A124" s="33">
        <v>39929</v>
      </c>
      <c r="B124" s="120">
        <v>12.5</v>
      </c>
      <c r="C124" s="74">
        <v>10.5</v>
      </c>
      <c r="D124" s="74">
        <v>17</v>
      </c>
      <c r="E124" s="74">
        <v>1.6</v>
      </c>
      <c r="F124" s="65">
        <f t="shared" si="11"/>
        <v>9.3</v>
      </c>
      <c r="G124" s="65">
        <f t="shared" si="17"/>
        <v>76.56898893233384</v>
      </c>
      <c r="H124" s="122">
        <f t="shared" si="12"/>
        <v>8.499265206313849</v>
      </c>
      <c r="I124" s="100">
        <v>-1.6</v>
      </c>
      <c r="J124" s="32">
        <v>2</v>
      </c>
      <c r="K124" s="32" t="s">
        <v>49</v>
      </c>
      <c r="L124" s="32">
        <v>2</v>
      </c>
      <c r="M124" s="32">
        <v>3.2</v>
      </c>
      <c r="N124" s="101">
        <v>20.3</v>
      </c>
      <c r="O124" s="32" t="s">
        <v>257</v>
      </c>
      <c r="P124" s="115">
        <v>7.8</v>
      </c>
      <c r="Q124" s="32">
        <v>0</v>
      </c>
      <c r="R124" s="75"/>
      <c r="S124" s="32">
        <v>1007</v>
      </c>
      <c r="T124" s="27" t="s">
        <v>305</v>
      </c>
      <c r="U124" s="1" t="s">
        <v>86</v>
      </c>
      <c r="V124" s="2">
        <v>39929</v>
      </c>
      <c r="AG124" s="231"/>
      <c r="AH124" s="231">
        <f t="shared" si="13"/>
        <v>14.487015299685174</v>
      </c>
      <c r="AI124" s="231">
        <f t="shared" si="14"/>
        <v>12.690561141441451</v>
      </c>
      <c r="AJ124" s="231">
        <f t="shared" si="15"/>
        <v>11.09256114144145</v>
      </c>
      <c r="AK124" s="231">
        <f t="shared" si="16"/>
        <v>8.499265206313849</v>
      </c>
      <c r="AL124" s="231"/>
      <c r="AM124" s="231"/>
      <c r="AN124" s="231"/>
      <c r="AO124" s="231"/>
      <c r="AP124" s="231"/>
      <c r="AQ124" s="231"/>
      <c r="AR124" s="231"/>
      <c r="AS124" s="231"/>
      <c r="AT124" s="231"/>
      <c r="AU124" s="231"/>
    </row>
    <row r="125" spans="1:47" ht="12.75">
      <c r="A125" s="33">
        <v>39930</v>
      </c>
      <c r="B125" s="120">
        <v>8.1</v>
      </c>
      <c r="C125" s="74">
        <v>7.9</v>
      </c>
      <c r="D125" s="74">
        <v>9.7</v>
      </c>
      <c r="E125" s="74">
        <v>5.6</v>
      </c>
      <c r="F125" s="65">
        <f t="shared" si="11"/>
        <v>7.6499999999999995</v>
      </c>
      <c r="G125" s="65">
        <f t="shared" si="17"/>
        <v>97.16731540307174</v>
      </c>
      <c r="H125" s="122">
        <f t="shared" si="12"/>
        <v>7.678323656238712</v>
      </c>
      <c r="I125" s="100">
        <v>2.3</v>
      </c>
      <c r="J125" s="32">
        <v>8</v>
      </c>
      <c r="K125" s="32" t="s">
        <v>52</v>
      </c>
      <c r="L125" s="32">
        <v>3</v>
      </c>
      <c r="M125" s="32">
        <v>3.9</v>
      </c>
      <c r="N125" s="101">
        <v>21.8</v>
      </c>
      <c r="O125" s="32" t="s">
        <v>49</v>
      </c>
      <c r="P125" s="115">
        <v>17.1</v>
      </c>
      <c r="Q125" s="32">
        <v>0</v>
      </c>
      <c r="R125" s="75"/>
      <c r="S125" s="32">
        <v>991</v>
      </c>
      <c r="T125" s="27" t="s">
        <v>10</v>
      </c>
      <c r="U125" s="1" t="s">
        <v>87</v>
      </c>
      <c r="V125" s="2">
        <v>39930</v>
      </c>
      <c r="AG125" s="231"/>
      <c r="AH125" s="231">
        <f t="shared" si="13"/>
        <v>10.795791854163713</v>
      </c>
      <c r="AI125" s="231">
        <f t="shared" si="14"/>
        <v>10.649781121194382</v>
      </c>
      <c r="AJ125" s="231">
        <f t="shared" si="15"/>
        <v>10.489981121194383</v>
      </c>
      <c r="AK125" s="231">
        <f t="shared" si="16"/>
        <v>7.678323656238712</v>
      </c>
      <c r="AL125" s="231"/>
      <c r="AM125" s="231"/>
      <c r="AN125" s="231"/>
      <c r="AO125" s="231"/>
      <c r="AP125" s="231"/>
      <c r="AQ125" s="231"/>
      <c r="AR125" s="231"/>
      <c r="AS125" s="231"/>
      <c r="AT125" s="231"/>
      <c r="AU125" s="231"/>
    </row>
    <row r="126" spans="1:47" ht="12.75">
      <c r="A126" s="33">
        <v>39931</v>
      </c>
      <c r="B126" s="120">
        <v>8</v>
      </c>
      <c r="C126" s="74">
        <v>7.6</v>
      </c>
      <c r="D126" s="74">
        <v>13.2</v>
      </c>
      <c r="E126" s="74">
        <v>5.6</v>
      </c>
      <c r="F126" s="65">
        <f t="shared" si="11"/>
        <v>9.399999999999999</v>
      </c>
      <c r="G126" s="65">
        <f t="shared" si="17"/>
        <v>94.32840781321701</v>
      </c>
      <c r="H126" s="122">
        <f t="shared" si="12"/>
        <v>7.14539966520573</v>
      </c>
      <c r="I126" s="100">
        <v>4.3</v>
      </c>
      <c r="J126" s="32">
        <v>8</v>
      </c>
      <c r="K126" s="32" t="s">
        <v>298</v>
      </c>
      <c r="L126" s="32">
        <v>0</v>
      </c>
      <c r="M126" s="32">
        <v>0.2</v>
      </c>
      <c r="N126" s="101">
        <v>10.3</v>
      </c>
      <c r="O126" s="32" t="s">
        <v>52</v>
      </c>
      <c r="P126" s="115">
        <v>0.7</v>
      </c>
      <c r="Q126" s="32">
        <v>0</v>
      </c>
      <c r="R126" s="75"/>
      <c r="S126" s="32">
        <v>999</v>
      </c>
      <c r="T126" s="27" t="s">
        <v>150</v>
      </c>
      <c r="U126" s="1" t="s">
        <v>88</v>
      </c>
      <c r="V126" s="2">
        <v>39931</v>
      </c>
      <c r="AG126" s="231"/>
      <c r="AH126" s="231">
        <f t="shared" si="13"/>
        <v>10.722567515390086</v>
      </c>
      <c r="AI126" s="231">
        <f t="shared" si="14"/>
        <v>10.434027213964692</v>
      </c>
      <c r="AJ126" s="231">
        <f t="shared" si="15"/>
        <v>10.114427213964692</v>
      </c>
      <c r="AK126" s="231">
        <f t="shared" si="16"/>
        <v>7.14539966520573</v>
      </c>
      <c r="AL126" s="231"/>
      <c r="AM126" s="231"/>
      <c r="AN126" s="231"/>
      <c r="AO126" s="231"/>
      <c r="AP126" s="231"/>
      <c r="AQ126" s="231"/>
      <c r="AR126" s="231"/>
      <c r="AS126" s="231"/>
      <c r="AT126" s="231"/>
      <c r="AU126" s="231"/>
    </row>
    <row r="127" spans="1:47" ht="12.75">
      <c r="A127" s="33">
        <v>39932</v>
      </c>
      <c r="B127" s="120">
        <v>11.1</v>
      </c>
      <c r="C127" s="74">
        <v>9.9</v>
      </c>
      <c r="D127" s="74">
        <v>16.4</v>
      </c>
      <c r="E127" s="74">
        <v>2</v>
      </c>
      <c r="F127" s="65">
        <f t="shared" si="11"/>
        <v>9.2</v>
      </c>
      <c r="G127" s="65">
        <f t="shared" si="17"/>
        <v>85.04541600297631</v>
      </c>
      <c r="H127" s="122">
        <f t="shared" si="12"/>
        <v>8.684323842777086</v>
      </c>
      <c r="I127" s="100">
        <v>-0.4</v>
      </c>
      <c r="J127" s="32">
        <v>2</v>
      </c>
      <c r="K127" s="32" t="s">
        <v>257</v>
      </c>
      <c r="L127" s="32">
        <v>2</v>
      </c>
      <c r="M127" s="32">
        <v>4.8</v>
      </c>
      <c r="N127" s="101">
        <v>21.8</v>
      </c>
      <c r="O127" s="32" t="s">
        <v>299</v>
      </c>
      <c r="P127" s="115">
        <v>0</v>
      </c>
      <c r="Q127" s="32">
        <v>0</v>
      </c>
      <c r="R127" s="75"/>
      <c r="S127" s="32">
        <v>1007</v>
      </c>
      <c r="T127" s="27" t="s">
        <v>132</v>
      </c>
      <c r="U127" s="1" t="s">
        <v>89</v>
      </c>
      <c r="V127" s="2">
        <v>39932</v>
      </c>
      <c r="AG127" s="231"/>
      <c r="AH127" s="231">
        <f t="shared" si="13"/>
        <v>13.207688324480838</v>
      </c>
      <c r="AI127" s="231">
        <f t="shared" si="14"/>
        <v>12.191333479931261</v>
      </c>
      <c r="AJ127" s="231">
        <f t="shared" si="15"/>
        <v>11.232533479931261</v>
      </c>
      <c r="AK127" s="231">
        <f t="shared" si="16"/>
        <v>8.684323842777086</v>
      </c>
      <c r="AL127" s="231"/>
      <c r="AM127" s="231"/>
      <c r="AN127" s="231"/>
      <c r="AO127" s="231"/>
      <c r="AP127" s="231"/>
      <c r="AQ127" s="231"/>
      <c r="AR127" s="231"/>
      <c r="AS127" s="231"/>
      <c r="AT127" s="231"/>
      <c r="AU127" s="231"/>
    </row>
    <row r="128" spans="1:47" ht="12.75">
      <c r="A128" s="33">
        <v>39933</v>
      </c>
      <c r="B128" s="120">
        <v>13.4</v>
      </c>
      <c r="C128" s="74">
        <v>11.7</v>
      </c>
      <c r="D128" s="74">
        <v>15.6</v>
      </c>
      <c r="E128" s="74">
        <v>8.4</v>
      </c>
      <c r="F128" s="65">
        <f t="shared" si="11"/>
        <v>12</v>
      </c>
      <c r="G128" s="65">
        <f t="shared" si="17"/>
        <v>80.60070518178313</v>
      </c>
      <c r="H128" s="122">
        <f t="shared" si="12"/>
        <v>10.135234114066025</v>
      </c>
      <c r="I128" s="100">
        <v>5.8</v>
      </c>
      <c r="J128" s="32">
        <v>8</v>
      </c>
      <c r="K128" s="32" t="s">
        <v>49</v>
      </c>
      <c r="L128" s="32">
        <v>4</v>
      </c>
      <c r="M128" s="32">
        <v>8.6</v>
      </c>
      <c r="N128" s="101">
        <v>25.4</v>
      </c>
      <c r="O128" s="32" t="s">
        <v>257</v>
      </c>
      <c r="P128" s="115">
        <v>0.3</v>
      </c>
      <c r="Q128" s="32">
        <v>0</v>
      </c>
      <c r="R128" s="75"/>
      <c r="S128" s="32">
        <v>1011</v>
      </c>
      <c r="T128" s="27" t="s">
        <v>21</v>
      </c>
      <c r="U128" s="1" t="s">
        <v>300</v>
      </c>
      <c r="V128" s="2">
        <v>39933</v>
      </c>
      <c r="AG128" s="231"/>
      <c r="AH128" s="231">
        <f t="shared" si="13"/>
        <v>15.365821170728879</v>
      </c>
      <c r="AI128" s="231">
        <f t="shared" si="14"/>
        <v>13.743260220579202</v>
      </c>
      <c r="AJ128" s="231">
        <f t="shared" si="15"/>
        <v>12.3849602205792</v>
      </c>
      <c r="AK128" s="231">
        <f t="shared" si="16"/>
        <v>10.135234114066025</v>
      </c>
      <c r="AL128" s="231"/>
      <c r="AM128" s="231"/>
      <c r="AN128" s="231"/>
      <c r="AO128" s="231"/>
      <c r="AP128" s="231"/>
      <c r="AQ128" s="231"/>
      <c r="AR128" s="231"/>
      <c r="AS128" s="231"/>
      <c r="AT128" s="231"/>
      <c r="AU128" s="231"/>
    </row>
    <row r="129" spans="1:47" s="139" customFormat="1" ht="12.75">
      <c r="A129" s="124">
        <v>39934</v>
      </c>
      <c r="B129" s="140">
        <v>13.5</v>
      </c>
      <c r="C129" s="141">
        <v>12.1</v>
      </c>
      <c r="D129" s="141">
        <v>18.1</v>
      </c>
      <c r="E129" s="141">
        <v>11.2</v>
      </c>
      <c r="F129" s="142">
        <f t="shared" si="11"/>
        <v>14.65</v>
      </c>
      <c r="G129" s="142">
        <f t="shared" si="17"/>
        <v>84.0034890628465</v>
      </c>
      <c r="H129" s="143">
        <f t="shared" si="12"/>
        <v>10.852570238190717</v>
      </c>
      <c r="I129" s="144">
        <v>8.7</v>
      </c>
      <c r="J129" s="136">
        <v>6</v>
      </c>
      <c r="K129" s="136" t="s">
        <v>50</v>
      </c>
      <c r="L129" s="136">
        <v>4</v>
      </c>
      <c r="M129" s="136">
        <v>5</v>
      </c>
      <c r="N129" s="146">
        <v>21</v>
      </c>
      <c r="O129" s="136" t="s">
        <v>50</v>
      </c>
      <c r="P129" s="166">
        <v>0.3</v>
      </c>
      <c r="Q129" s="136"/>
      <c r="R129" s="147"/>
      <c r="S129" s="136">
        <v>1021</v>
      </c>
      <c r="T129" s="148" t="s">
        <v>8</v>
      </c>
      <c r="U129" s="136" t="s">
        <v>84</v>
      </c>
      <c r="V129" s="138">
        <v>39934</v>
      </c>
      <c r="AG129" s="232"/>
      <c r="AH129" s="232">
        <f t="shared" si="13"/>
        <v>15.4662986641253</v>
      </c>
      <c r="AI129" s="232">
        <f t="shared" si="14"/>
        <v>14.110830506745673</v>
      </c>
      <c r="AJ129" s="232">
        <f t="shared" si="15"/>
        <v>12.992230506745672</v>
      </c>
      <c r="AK129" s="232">
        <f t="shared" si="16"/>
        <v>10.852570238190717</v>
      </c>
      <c r="AL129" s="232"/>
      <c r="AM129" s="232"/>
      <c r="AN129" s="232"/>
      <c r="AO129" s="232"/>
      <c r="AP129" s="232"/>
      <c r="AQ129" s="232"/>
      <c r="AR129" s="232"/>
      <c r="AS129" s="232"/>
      <c r="AT129" s="232"/>
      <c r="AU129" s="232"/>
    </row>
    <row r="130" spans="1:47" ht="12.75">
      <c r="A130" s="33">
        <v>39935</v>
      </c>
      <c r="B130" s="120">
        <v>12</v>
      </c>
      <c r="C130" s="74">
        <v>10</v>
      </c>
      <c r="D130" s="74">
        <v>16.5</v>
      </c>
      <c r="E130" s="172">
        <v>3.8</v>
      </c>
      <c r="F130" s="65">
        <f t="shared" si="11"/>
        <v>10.15</v>
      </c>
      <c r="G130" s="65">
        <f t="shared" si="17"/>
        <v>76.15361321967164</v>
      </c>
      <c r="H130" s="122">
        <f t="shared" si="12"/>
        <v>7.93515280801926</v>
      </c>
      <c r="I130" s="100">
        <v>1.1</v>
      </c>
      <c r="J130" s="32">
        <v>4</v>
      </c>
      <c r="K130" s="32" t="s">
        <v>52</v>
      </c>
      <c r="L130" s="32">
        <v>2</v>
      </c>
      <c r="M130" s="32">
        <v>3.3</v>
      </c>
      <c r="N130" s="101">
        <v>16.6</v>
      </c>
      <c r="O130" s="32" t="s">
        <v>275</v>
      </c>
      <c r="P130" s="115">
        <v>0.5</v>
      </c>
      <c r="Q130" s="167"/>
      <c r="R130" s="75"/>
      <c r="S130" s="32">
        <v>1027</v>
      </c>
      <c r="T130" s="27" t="s">
        <v>306</v>
      </c>
      <c r="U130" s="1" t="s">
        <v>85</v>
      </c>
      <c r="V130" s="2">
        <v>39935</v>
      </c>
      <c r="AG130" s="231"/>
      <c r="AH130" s="231">
        <f t="shared" si="13"/>
        <v>14.01813696808305</v>
      </c>
      <c r="AI130" s="231">
        <f t="shared" si="14"/>
        <v>12.273317807277772</v>
      </c>
      <c r="AJ130" s="231">
        <f t="shared" si="15"/>
        <v>10.675317807277771</v>
      </c>
      <c r="AK130" s="231">
        <f t="shared" si="16"/>
        <v>7.93515280801926</v>
      </c>
      <c r="AL130" s="231"/>
      <c r="AM130" s="231"/>
      <c r="AN130" s="231"/>
      <c r="AO130" s="231"/>
      <c r="AP130" s="231"/>
      <c r="AQ130" s="231"/>
      <c r="AR130" s="231"/>
      <c r="AS130" s="231"/>
      <c r="AT130" s="231"/>
      <c r="AU130" s="231"/>
    </row>
    <row r="131" spans="1:47" ht="12.75">
      <c r="A131" s="33">
        <v>39936</v>
      </c>
      <c r="B131" s="120">
        <v>10.4</v>
      </c>
      <c r="C131" s="74">
        <v>8.1</v>
      </c>
      <c r="D131" s="74">
        <v>13.4</v>
      </c>
      <c r="E131" s="74">
        <v>6.5</v>
      </c>
      <c r="F131" s="65">
        <f t="shared" si="11"/>
        <v>9.95</v>
      </c>
      <c r="G131" s="65">
        <f t="shared" si="17"/>
        <v>71.06140622105993</v>
      </c>
      <c r="H131" s="122">
        <f t="shared" si="12"/>
        <v>5.387228004832909</v>
      </c>
      <c r="I131" s="100">
        <v>2.8</v>
      </c>
      <c r="J131" s="32">
        <v>4</v>
      </c>
      <c r="K131" s="32" t="s">
        <v>52</v>
      </c>
      <c r="L131" s="32">
        <v>5</v>
      </c>
      <c r="M131" s="32">
        <v>6.4</v>
      </c>
      <c r="N131" s="101">
        <v>28.8</v>
      </c>
      <c r="O131" s="32" t="s">
        <v>53</v>
      </c>
      <c r="P131" s="115">
        <v>0.9</v>
      </c>
      <c r="Q131" s="167"/>
      <c r="R131" s="75"/>
      <c r="S131" s="32">
        <v>1025</v>
      </c>
      <c r="T131" s="27" t="s">
        <v>176</v>
      </c>
      <c r="U131" s="1" t="s">
        <v>86</v>
      </c>
      <c r="V131" s="2">
        <v>39936</v>
      </c>
      <c r="AG131" s="231"/>
      <c r="AH131" s="231">
        <f t="shared" si="13"/>
        <v>12.606128038469452</v>
      </c>
      <c r="AI131" s="231">
        <f t="shared" si="14"/>
        <v>10.795791854163713</v>
      </c>
      <c r="AJ131" s="231">
        <f t="shared" si="15"/>
        <v>8.958091854163712</v>
      </c>
      <c r="AK131" s="231">
        <f t="shared" si="16"/>
        <v>5.387228004832909</v>
      </c>
      <c r="AL131" s="231"/>
      <c r="AM131" s="231"/>
      <c r="AN131" s="231"/>
      <c r="AO131" s="231"/>
      <c r="AP131" s="231"/>
      <c r="AQ131" s="231"/>
      <c r="AR131" s="231"/>
      <c r="AS131" s="231"/>
      <c r="AT131" s="231"/>
      <c r="AU131" s="231"/>
    </row>
    <row r="132" spans="1:47" ht="12.75">
      <c r="A132" s="33">
        <v>39937</v>
      </c>
      <c r="B132" s="120">
        <v>8.1</v>
      </c>
      <c r="C132" s="74">
        <v>7.4</v>
      </c>
      <c r="D132" s="74">
        <v>12.7</v>
      </c>
      <c r="E132" s="172">
        <v>3.1</v>
      </c>
      <c r="F132" s="65">
        <f t="shared" si="11"/>
        <v>7.8999999999999995</v>
      </c>
      <c r="G132" s="65">
        <f t="shared" si="17"/>
        <v>90.15587037758614</v>
      </c>
      <c r="H132" s="122">
        <f t="shared" si="12"/>
        <v>6.586038783319614</v>
      </c>
      <c r="I132" s="100">
        <v>-0.1</v>
      </c>
      <c r="J132" s="32">
        <v>8</v>
      </c>
      <c r="K132" s="32" t="s">
        <v>51</v>
      </c>
      <c r="L132" s="32">
        <v>4</v>
      </c>
      <c r="M132" s="32">
        <v>6.3</v>
      </c>
      <c r="N132" s="101">
        <v>25</v>
      </c>
      <c r="O132" s="32" t="s">
        <v>52</v>
      </c>
      <c r="P132" s="115">
        <v>3.8</v>
      </c>
      <c r="Q132" s="167"/>
      <c r="R132" s="75"/>
      <c r="S132" s="32">
        <v>1025</v>
      </c>
      <c r="T132" s="27" t="s">
        <v>166</v>
      </c>
      <c r="U132" s="1" t="s">
        <v>87</v>
      </c>
      <c r="V132" s="2">
        <v>39937</v>
      </c>
      <c r="AG132" s="231"/>
      <c r="AH132" s="231">
        <f t="shared" si="13"/>
        <v>10.795791854163713</v>
      </c>
      <c r="AI132" s="231">
        <f t="shared" si="14"/>
        <v>10.29234011027384</v>
      </c>
      <c r="AJ132" s="231">
        <f t="shared" si="15"/>
        <v>9.73304011027384</v>
      </c>
      <c r="AK132" s="231">
        <f t="shared" si="16"/>
        <v>6.586038783319614</v>
      </c>
      <c r="AL132" s="231"/>
      <c r="AM132" s="231"/>
      <c r="AN132" s="231"/>
      <c r="AO132" s="231"/>
      <c r="AP132" s="231"/>
      <c r="AQ132" s="231"/>
      <c r="AR132" s="231"/>
      <c r="AS132" s="231"/>
      <c r="AT132" s="231"/>
      <c r="AU132" s="231"/>
    </row>
    <row r="133" spans="1:47" ht="12.75">
      <c r="A133" s="33">
        <v>39938</v>
      </c>
      <c r="B133" s="120">
        <v>12.7</v>
      </c>
      <c r="C133" s="74">
        <v>12.1</v>
      </c>
      <c r="D133" s="74">
        <v>16.5</v>
      </c>
      <c r="E133" s="74">
        <v>8.1</v>
      </c>
      <c r="F133" s="65">
        <f t="shared" si="11"/>
        <v>12.3</v>
      </c>
      <c r="G133" s="65">
        <f t="shared" si="17"/>
        <v>92.86733062243667</v>
      </c>
      <c r="H133" s="122">
        <f t="shared" si="12"/>
        <v>11.576437326945095</v>
      </c>
      <c r="I133" s="100">
        <v>8.1</v>
      </c>
      <c r="J133" s="32">
        <v>7</v>
      </c>
      <c r="K133" s="32" t="s">
        <v>51</v>
      </c>
      <c r="L133" s="32">
        <v>4</v>
      </c>
      <c r="M133" s="32">
        <v>8.6</v>
      </c>
      <c r="N133" s="101">
        <v>32.4</v>
      </c>
      <c r="O133" s="32" t="s">
        <v>275</v>
      </c>
      <c r="P133" s="115">
        <v>0</v>
      </c>
      <c r="Q133" s="167"/>
      <c r="R133" s="75"/>
      <c r="S133" s="32">
        <v>1019</v>
      </c>
      <c r="T133" s="27" t="s">
        <v>271</v>
      </c>
      <c r="U133" s="1" t="s">
        <v>88</v>
      </c>
      <c r="V133" s="2">
        <v>39938</v>
      </c>
      <c r="AG133" s="231"/>
      <c r="AH133" s="231">
        <f t="shared" si="13"/>
        <v>14.678391653320906</v>
      </c>
      <c r="AI133" s="231">
        <f t="shared" si="14"/>
        <v>14.110830506745673</v>
      </c>
      <c r="AJ133" s="231">
        <f t="shared" si="15"/>
        <v>13.631430506745673</v>
      </c>
      <c r="AK133" s="231">
        <f t="shared" si="16"/>
        <v>11.576437326945095</v>
      </c>
      <c r="AL133" s="231"/>
      <c r="AM133" s="231"/>
      <c r="AN133" s="231"/>
      <c r="AO133" s="231"/>
      <c r="AP133" s="231"/>
      <c r="AQ133" s="231"/>
      <c r="AR133" s="231"/>
      <c r="AS133" s="231"/>
      <c r="AT133" s="231"/>
      <c r="AU133" s="231"/>
    </row>
    <row r="134" spans="1:47" ht="12.75">
      <c r="A134" s="33">
        <v>39939</v>
      </c>
      <c r="B134" s="120">
        <v>14.4</v>
      </c>
      <c r="C134" s="74">
        <v>13.5</v>
      </c>
      <c r="D134" s="74">
        <v>16.9</v>
      </c>
      <c r="E134" s="74">
        <v>11.8</v>
      </c>
      <c r="F134" s="65">
        <f t="shared" si="11"/>
        <v>14.35</v>
      </c>
      <c r="G134" s="65">
        <f t="shared" si="17"/>
        <v>89.9390119286571</v>
      </c>
      <c r="H134" s="122">
        <f t="shared" si="12"/>
        <v>12.771347726912099</v>
      </c>
      <c r="I134" s="100">
        <v>9</v>
      </c>
      <c r="J134" s="32">
        <v>6</v>
      </c>
      <c r="K134" s="32" t="s">
        <v>128</v>
      </c>
      <c r="L134" s="32">
        <v>5</v>
      </c>
      <c r="M134" s="32">
        <v>12.1</v>
      </c>
      <c r="N134" s="101">
        <v>28.8</v>
      </c>
      <c r="O134" s="32" t="s">
        <v>128</v>
      </c>
      <c r="P134" s="115">
        <v>0.2</v>
      </c>
      <c r="Q134" s="167"/>
      <c r="R134" s="75"/>
      <c r="S134" s="32">
        <v>1015</v>
      </c>
      <c r="T134" s="27" t="s">
        <v>25</v>
      </c>
      <c r="U134" s="1" t="s">
        <v>89</v>
      </c>
      <c r="V134" s="2">
        <v>39939</v>
      </c>
      <c r="AG134" s="231"/>
      <c r="AH134" s="231">
        <f t="shared" si="13"/>
        <v>16.39688756623579</v>
      </c>
      <c r="AI134" s="231">
        <f t="shared" si="14"/>
        <v>15.4662986641253</v>
      </c>
      <c r="AJ134" s="231">
        <f t="shared" si="15"/>
        <v>14.7471986641253</v>
      </c>
      <c r="AK134" s="231">
        <f t="shared" si="16"/>
        <v>12.771347726912099</v>
      </c>
      <c r="AL134" s="231"/>
      <c r="AM134" s="231"/>
      <c r="AN134" s="231"/>
      <c r="AO134" s="231"/>
      <c r="AP134" s="231"/>
      <c r="AQ134" s="231"/>
      <c r="AR134" s="231"/>
      <c r="AS134" s="231"/>
      <c r="AT134" s="231"/>
      <c r="AU134" s="231"/>
    </row>
    <row r="135" spans="1:47" ht="12.75">
      <c r="A135" s="33">
        <v>39940</v>
      </c>
      <c r="B135" s="120">
        <v>11.6</v>
      </c>
      <c r="C135" s="74">
        <v>9</v>
      </c>
      <c r="D135" s="74">
        <v>17.4</v>
      </c>
      <c r="E135" s="74">
        <v>9.2</v>
      </c>
      <c r="F135" s="65">
        <f t="shared" si="11"/>
        <v>13.299999999999999</v>
      </c>
      <c r="G135" s="65">
        <f t="shared" si="17"/>
        <v>68.83252099282528</v>
      </c>
      <c r="H135" s="122">
        <f t="shared" si="12"/>
        <v>6.077691734898115</v>
      </c>
      <c r="I135" s="100">
        <v>6</v>
      </c>
      <c r="J135" s="32">
        <v>4</v>
      </c>
      <c r="K135" s="32" t="s">
        <v>128</v>
      </c>
      <c r="L135" s="32">
        <v>5</v>
      </c>
      <c r="M135" s="32">
        <v>10.7</v>
      </c>
      <c r="N135" s="101">
        <v>28</v>
      </c>
      <c r="O135" s="32" t="s">
        <v>128</v>
      </c>
      <c r="P135" s="115">
        <v>0.3</v>
      </c>
      <c r="Q135" s="167"/>
      <c r="R135" s="75"/>
      <c r="S135" s="32">
        <v>1011</v>
      </c>
      <c r="T135" s="27" t="s">
        <v>348</v>
      </c>
      <c r="U135" s="1" t="s">
        <v>300</v>
      </c>
      <c r="V135" s="2">
        <v>39940</v>
      </c>
      <c r="AG135" s="231"/>
      <c r="AH135" s="231">
        <f t="shared" si="13"/>
        <v>13.652693816685344</v>
      </c>
      <c r="AI135" s="231">
        <f t="shared" si="14"/>
        <v>11.474893337456098</v>
      </c>
      <c r="AJ135" s="231">
        <f t="shared" si="15"/>
        <v>9.397493337456098</v>
      </c>
      <c r="AK135" s="231">
        <f t="shared" si="16"/>
        <v>6.077691734898115</v>
      </c>
      <c r="AL135" s="231"/>
      <c r="AM135" s="231"/>
      <c r="AN135" s="231"/>
      <c r="AO135" s="231"/>
      <c r="AP135" s="231"/>
      <c r="AQ135" s="231"/>
      <c r="AR135" s="231"/>
      <c r="AS135" s="231"/>
      <c r="AT135" s="231"/>
      <c r="AU135" s="231"/>
    </row>
    <row r="136" spans="1:47" ht="12.75">
      <c r="A136" s="33">
        <v>39941</v>
      </c>
      <c r="B136" s="120">
        <v>10.9</v>
      </c>
      <c r="C136" s="74">
        <v>8</v>
      </c>
      <c r="D136" s="74">
        <v>14.6</v>
      </c>
      <c r="E136" s="74">
        <v>7</v>
      </c>
      <c r="F136" s="65">
        <f t="shared" si="11"/>
        <v>10.8</v>
      </c>
      <c r="G136" s="65">
        <f t="shared" si="17"/>
        <v>64.4922906630482</v>
      </c>
      <c r="H136" s="122">
        <f t="shared" si="12"/>
        <v>4.475105137058437</v>
      </c>
      <c r="I136" s="100">
        <v>4.6</v>
      </c>
      <c r="J136" s="32">
        <v>4</v>
      </c>
      <c r="K136" s="32" t="s">
        <v>52</v>
      </c>
      <c r="L136" s="32">
        <v>6</v>
      </c>
      <c r="M136" s="32">
        <v>11.6</v>
      </c>
      <c r="N136" s="101">
        <v>33.2</v>
      </c>
      <c r="O136" s="32" t="s">
        <v>51</v>
      </c>
      <c r="P136" s="115">
        <v>0.2</v>
      </c>
      <c r="Q136" s="167"/>
      <c r="R136" s="75"/>
      <c r="S136" s="32">
        <v>1004</v>
      </c>
      <c r="T136" s="27" t="s">
        <v>353</v>
      </c>
      <c r="U136" s="1" t="s">
        <v>84</v>
      </c>
      <c r="V136" s="2">
        <v>39941</v>
      </c>
      <c r="AG136" s="231"/>
      <c r="AH136" s="231">
        <f t="shared" si="13"/>
        <v>13.033290380870474</v>
      </c>
      <c r="AI136" s="231">
        <f t="shared" si="14"/>
        <v>10.722567515390086</v>
      </c>
      <c r="AJ136" s="231">
        <f t="shared" si="15"/>
        <v>8.405467515390086</v>
      </c>
      <c r="AK136" s="231">
        <f t="shared" si="16"/>
        <v>4.475105137058437</v>
      </c>
      <c r="AL136" s="231"/>
      <c r="AM136" s="231"/>
      <c r="AN136" s="231"/>
      <c r="AO136" s="231"/>
      <c r="AP136" s="231"/>
      <c r="AQ136" s="231"/>
      <c r="AR136" s="231"/>
      <c r="AS136" s="231"/>
      <c r="AT136" s="231"/>
      <c r="AU136" s="231"/>
    </row>
    <row r="137" spans="1:47" ht="12.75">
      <c r="A137" s="33">
        <v>39942</v>
      </c>
      <c r="B137" s="120">
        <v>12.2</v>
      </c>
      <c r="C137" s="74">
        <v>10</v>
      </c>
      <c r="D137" s="74">
        <v>15</v>
      </c>
      <c r="E137" s="74">
        <v>5.8</v>
      </c>
      <c r="F137" s="65">
        <f aca="true" t="shared" si="18" ref="F137:F200">AVERAGE(D137:E137)</f>
        <v>10.4</v>
      </c>
      <c r="G137" s="65">
        <f t="shared" si="17"/>
        <v>74.03176276232665</v>
      </c>
      <c r="H137" s="122">
        <f aca="true" t="shared" si="19" ref="H137:H200">AK137</f>
        <v>7.713947334786154</v>
      </c>
      <c r="I137" s="100">
        <v>3.6</v>
      </c>
      <c r="J137" s="32">
        <v>6</v>
      </c>
      <c r="K137" s="32" t="s">
        <v>51</v>
      </c>
      <c r="L137" s="32">
        <v>4</v>
      </c>
      <c r="M137" s="32">
        <v>6.3</v>
      </c>
      <c r="N137" s="101">
        <v>29.5</v>
      </c>
      <c r="O137" s="32" t="s">
        <v>83</v>
      </c>
      <c r="P137" s="115">
        <v>0</v>
      </c>
      <c r="Q137" s="167"/>
      <c r="R137" s="75"/>
      <c r="S137" s="32">
        <v>1012</v>
      </c>
      <c r="T137" s="27" t="s">
        <v>138</v>
      </c>
      <c r="U137" s="1" t="s">
        <v>85</v>
      </c>
      <c r="V137" s="2">
        <v>39942</v>
      </c>
      <c r="AG137" s="231"/>
      <c r="AH137" s="231">
        <f aca="true" t="shared" si="20" ref="AH137:AH200">6.107*EXP(17.38*(B137/(239+B137)))</f>
        <v>14.204062438763</v>
      </c>
      <c r="AI137" s="231">
        <f aca="true" t="shared" si="21" ref="AI137:AI200">IF(W137&gt;=0,6.107*EXP(17.38*(C137/(239+C137))),6.107*EXP(22.44*(C137/(272.4+C137))))</f>
        <v>12.273317807277772</v>
      </c>
      <c r="AJ137" s="231">
        <f aca="true" t="shared" si="22" ref="AJ137:AJ200">IF(C137&gt;=0,AI137-(0.000799*1000*(B137-C137)),AI137-(0.00072*1000*(B137-C137)))</f>
        <v>10.515517807277773</v>
      </c>
      <c r="AK137" s="231">
        <f aca="true" t="shared" si="23" ref="AK137:AK200">239*LN(AJ137/6.107)/(17.38-LN(AJ137/6.107))</f>
        <v>7.713947334786154</v>
      </c>
      <c r="AL137" s="231"/>
      <c r="AM137" s="231"/>
      <c r="AN137" s="231"/>
      <c r="AO137" s="231"/>
      <c r="AP137" s="231"/>
      <c r="AQ137" s="231"/>
      <c r="AR137" s="231"/>
      <c r="AS137" s="231"/>
      <c r="AT137" s="231"/>
      <c r="AU137" s="231"/>
    </row>
    <row r="138" spans="1:47" ht="12.75">
      <c r="A138" s="33">
        <v>39943</v>
      </c>
      <c r="B138" s="120">
        <v>12</v>
      </c>
      <c r="C138" s="74">
        <v>10.5</v>
      </c>
      <c r="D138" s="74">
        <v>18.3</v>
      </c>
      <c r="E138" s="172">
        <v>2.5</v>
      </c>
      <c r="F138" s="65">
        <f t="shared" si="18"/>
        <v>10.4</v>
      </c>
      <c r="G138" s="65">
        <f t="shared" si="17"/>
        <v>81.9799461769203</v>
      </c>
      <c r="H138" s="122">
        <f t="shared" si="19"/>
        <v>9.022137871763986</v>
      </c>
      <c r="I138" s="100">
        <v>0.3</v>
      </c>
      <c r="J138" s="32">
        <v>5</v>
      </c>
      <c r="K138" s="32" t="s">
        <v>298</v>
      </c>
      <c r="L138" s="32">
        <v>0</v>
      </c>
      <c r="M138" s="32">
        <v>1.4</v>
      </c>
      <c r="N138" s="101">
        <v>20.3</v>
      </c>
      <c r="O138" s="32" t="s">
        <v>47</v>
      </c>
      <c r="P138" s="115">
        <v>0</v>
      </c>
      <c r="Q138" s="167"/>
      <c r="R138" s="75"/>
      <c r="S138" s="32">
        <v>1019</v>
      </c>
      <c r="T138" s="27" t="s">
        <v>196</v>
      </c>
      <c r="U138" s="1" t="s">
        <v>86</v>
      </c>
      <c r="V138" s="2">
        <v>39943</v>
      </c>
      <c r="AG138" s="231"/>
      <c r="AH138" s="231">
        <f t="shared" si="20"/>
        <v>14.01813696808305</v>
      </c>
      <c r="AI138" s="231">
        <f t="shared" si="21"/>
        <v>12.690561141441451</v>
      </c>
      <c r="AJ138" s="231">
        <f t="shared" si="22"/>
        <v>11.49206114144145</v>
      </c>
      <c r="AK138" s="231">
        <f t="shared" si="23"/>
        <v>9.022137871763986</v>
      </c>
      <c r="AL138" s="231"/>
      <c r="AM138" s="231"/>
      <c r="AN138" s="231"/>
      <c r="AO138" s="231"/>
      <c r="AP138" s="231"/>
      <c r="AQ138" s="231"/>
      <c r="AR138" s="231"/>
      <c r="AS138" s="231"/>
      <c r="AT138" s="231"/>
      <c r="AU138" s="231"/>
    </row>
    <row r="139" spans="1:47" ht="12.75">
      <c r="A139" s="33">
        <v>39944</v>
      </c>
      <c r="B139" s="120">
        <v>11.7</v>
      </c>
      <c r="C139" s="74">
        <v>9.9</v>
      </c>
      <c r="D139" s="74">
        <v>15.2</v>
      </c>
      <c r="E139" s="172">
        <v>4.8</v>
      </c>
      <c r="F139" s="65">
        <f t="shared" si="18"/>
        <v>10</v>
      </c>
      <c r="G139" s="65">
        <f t="shared" si="17"/>
        <v>78.24295914756445</v>
      </c>
      <c r="H139" s="122">
        <f t="shared" si="19"/>
        <v>8.041815837199863</v>
      </c>
      <c r="I139" s="100">
        <v>1</v>
      </c>
      <c r="J139" s="32">
        <v>3</v>
      </c>
      <c r="K139" s="32" t="s">
        <v>47</v>
      </c>
      <c r="L139" s="32">
        <v>5</v>
      </c>
      <c r="M139" s="32">
        <v>7.9</v>
      </c>
      <c r="N139" s="101">
        <v>34.9</v>
      </c>
      <c r="O139" s="32" t="s">
        <v>48</v>
      </c>
      <c r="P139" s="115">
        <v>0</v>
      </c>
      <c r="Q139" s="167"/>
      <c r="R139" s="75"/>
      <c r="S139" s="32">
        <v>1024</v>
      </c>
      <c r="T139" s="27" t="s">
        <v>118</v>
      </c>
      <c r="U139" s="1" t="s">
        <v>87</v>
      </c>
      <c r="V139" s="2">
        <v>39944</v>
      </c>
      <c r="AG139" s="231"/>
      <c r="AH139" s="231">
        <f t="shared" si="20"/>
        <v>13.743260220579202</v>
      </c>
      <c r="AI139" s="231">
        <f t="shared" si="21"/>
        <v>12.191333479931261</v>
      </c>
      <c r="AJ139" s="231">
        <f t="shared" si="22"/>
        <v>10.753133479931261</v>
      </c>
      <c r="AK139" s="231">
        <f t="shared" si="23"/>
        <v>8.041815837199863</v>
      </c>
      <c r="AL139" s="231"/>
      <c r="AM139" s="231"/>
      <c r="AN139" s="231"/>
      <c r="AO139" s="231"/>
      <c r="AP139" s="231"/>
      <c r="AQ139" s="231"/>
      <c r="AR139" s="231"/>
      <c r="AS139" s="231"/>
      <c r="AT139" s="231"/>
      <c r="AU139" s="231"/>
    </row>
    <row r="140" spans="1:47" ht="12.75">
      <c r="A140" s="33">
        <v>39945</v>
      </c>
      <c r="B140" s="120">
        <v>11.9</v>
      </c>
      <c r="C140" s="74">
        <v>9.6</v>
      </c>
      <c r="D140" s="74">
        <v>16.2</v>
      </c>
      <c r="E140" s="74">
        <v>6.4</v>
      </c>
      <c r="F140" s="65">
        <f t="shared" si="18"/>
        <v>11.3</v>
      </c>
      <c r="G140" s="65">
        <f t="shared" si="17"/>
        <v>72.60218533233119</v>
      </c>
      <c r="H140" s="122">
        <f t="shared" si="19"/>
        <v>7.139829336241279</v>
      </c>
      <c r="I140" s="100">
        <v>3.9</v>
      </c>
      <c r="J140" s="32">
        <v>3</v>
      </c>
      <c r="K140" s="32" t="s">
        <v>47</v>
      </c>
      <c r="L140" s="32">
        <v>5</v>
      </c>
      <c r="M140" s="32">
        <v>10.3</v>
      </c>
      <c r="N140" s="101">
        <v>43.3</v>
      </c>
      <c r="O140" s="32" t="s">
        <v>231</v>
      </c>
      <c r="P140" s="115">
        <v>0.2</v>
      </c>
      <c r="Q140" s="167"/>
      <c r="R140" s="75"/>
      <c r="S140" s="32">
        <v>1023</v>
      </c>
      <c r="T140" s="27" t="s">
        <v>366</v>
      </c>
      <c r="U140" s="1" t="s">
        <v>88</v>
      </c>
      <c r="V140" s="2">
        <v>39945</v>
      </c>
      <c r="AG140" s="231"/>
      <c r="AH140" s="231">
        <f t="shared" si="20"/>
        <v>13.925979168301964</v>
      </c>
      <c r="AI140" s="231">
        <f t="shared" si="21"/>
        <v>11.948265205112428</v>
      </c>
      <c r="AJ140" s="231">
        <f t="shared" si="22"/>
        <v>10.110565205112426</v>
      </c>
      <c r="AK140" s="231">
        <f t="shared" si="23"/>
        <v>7.139829336241279</v>
      </c>
      <c r="AL140" s="231"/>
      <c r="AM140" s="231"/>
      <c r="AN140" s="231"/>
      <c r="AO140" s="231"/>
      <c r="AP140" s="231"/>
      <c r="AQ140" s="231"/>
      <c r="AR140" s="231"/>
      <c r="AS140" s="231"/>
      <c r="AT140" s="231"/>
      <c r="AU140" s="231"/>
    </row>
    <row r="141" spans="1:47" ht="12.75">
      <c r="A141" s="33">
        <v>39946</v>
      </c>
      <c r="B141" s="120">
        <v>11.3</v>
      </c>
      <c r="C141" s="74">
        <v>10.1</v>
      </c>
      <c r="D141" s="74">
        <v>13.5</v>
      </c>
      <c r="E141" s="74">
        <v>5.8</v>
      </c>
      <c r="F141" s="65">
        <f t="shared" si="18"/>
        <v>9.65</v>
      </c>
      <c r="G141" s="65">
        <f t="shared" si="17"/>
        <v>85.15295525856837</v>
      </c>
      <c r="H141" s="122">
        <f t="shared" si="19"/>
        <v>8.899171844536328</v>
      </c>
      <c r="I141" s="100">
        <v>3.1</v>
      </c>
      <c r="J141" s="32">
        <v>8</v>
      </c>
      <c r="K141" s="32" t="s">
        <v>231</v>
      </c>
      <c r="L141" s="32">
        <v>3</v>
      </c>
      <c r="M141" s="32">
        <v>5.9</v>
      </c>
      <c r="N141" s="101">
        <v>26.1</v>
      </c>
      <c r="O141" s="32" t="s">
        <v>299</v>
      </c>
      <c r="P141" s="115">
        <v>0.1</v>
      </c>
      <c r="Q141" s="167"/>
      <c r="R141" s="75"/>
      <c r="S141" s="32">
        <v>1015</v>
      </c>
      <c r="T141" s="27" t="s">
        <v>280</v>
      </c>
      <c r="U141" s="1" t="s">
        <v>89</v>
      </c>
      <c r="V141" s="2">
        <v>39946</v>
      </c>
      <c r="AG141" s="231"/>
      <c r="AH141" s="231">
        <f t="shared" si="20"/>
        <v>13.384135570301822</v>
      </c>
      <c r="AI141" s="231">
        <f t="shared" si="21"/>
        <v>12.355786973925246</v>
      </c>
      <c r="AJ141" s="231">
        <f t="shared" si="22"/>
        <v>11.396986973925246</v>
      </c>
      <c r="AK141" s="231">
        <f t="shared" si="23"/>
        <v>8.899171844536328</v>
      </c>
      <c r="AL141" s="231"/>
      <c r="AM141" s="231"/>
      <c r="AN141" s="231"/>
      <c r="AO141" s="231"/>
      <c r="AP141" s="231"/>
      <c r="AQ141" s="231"/>
      <c r="AR141" s="231"/>
      <c r="AS141" s="231"/>
      <c r="AT141" s="231"/>
      <c r="AU141" s="231"/>
    </row>
    <row r="142" spans="1:47" ht="12.75">
      <c r="A142" s="33">
        <v>39947</v>
      </c>
      <c r="B142" s="120">
        <v>12.3</v>
      </c>
      <c r="C142" s="74">
        <v>11.8</v>
      </c>
      <c r="D142" s="74">
        <v>12.6</v>
      </c>
      <c r="E142" s="74">
        <v>10.1</v>
      </c>
      <c r="F142" s="65">
        <f t="shared" si="18"/>
        <v>11.35</v>
      </c>
      <c r="G142" s="65">
        <f t="shared" si="17"/>
        <v>93.9642544497061</v>
      </c>
      <c r="H142" s="122">
        <f t="shared" si="19"/>
        <v>11.357059883667624</v>
      </c>
      <c r="I142" s="100">
        <v>8.8</v>
      </c>
      <c r="J142" s="32">
        <v>8</v>
      </c>
      <c r="K142" s="32" t="s">
        <v>231</v>
      </c>
      <c r="L142" s="32">
        <v>2</v>
      </c>
      <c r="M142" s="32">
        <v>1.9</v>
      </c>
      <c r="N142" s="101">
        <v>13.9</v>
      </c>
      <c r="O142" s="32" t="s">
        <v>231</v>
      </c>
      <c r="P142" s="115">
        <v>21.2</v>
      </c>
      <c r="Q142" s="167"/>
      <c r="R142" s="75"/>
      <c r="S142" s="32">
        <v>1008</v>
      </c>
      <c r="T142" s="27" t="s">
        <v>407</v>
      </c>
      <c r="U142" s="1" t="s">
        <v>300</v>
      </c>
      <c r="V142" s="2">
        <v>39947</v>
      </c>
      <c r="AG142" s="231"/>
      <c r="AH142" s="231">
        <f t="shared" si="20"/>
        <v>14.297835429263056</v>
      </c>
      <c r="AI142" s="231">
        <f t="shared" si="21"/>
        <v>13.834354463552966</v>
      </c>
      <c r="AJ142" s="231">
        <f t="shared" si="22"/>
        <v>13.434854463552966</v>
      </c>
      <c r="AK142" s="231">
        <f t="shared" si="23"/>
        <v>11.357059883667624</v>
      </c>
      <c r="AL142" s="231"/>
      <c r="AM142" s="231"/>
      <c r="AN142" s="231"/>
      <c r="AO142" s="231"/>
      <c r="AP142" s="231"/>
      <c r="AQ142" s="231"/>
      <c r="AR142" s="231"/>
      <c r="AS142" s="231"/>
      <c r="AT142" s="231"/>
      <c r="AU142" s="231"/>
    </row>
    <row r="143" spans="1:47" ht="12.75">
      <c r="A143" s="33">
        <v>39948</v>
      </c>
      <c r="B143" s="120">
        <v>10.6</v>
      </c>
      <c r="C143" s="74">
        <v>10.5</v>
      </c>
      <c r="D143" s="74">
        <v>16</v>
      </c>
      <c r="E143" s="74">
        <v>9.7</v>
      </c>
      <c r="F143" s="65">
        <f t="shared" si="18"/>
        <v>12.85</v>
      </c>
      <c r="G143" s="65">
        <f t="shared" si="17"/>
        <v>98.70979301854365</v>
      </c>
      <c r="H143" s="122">
        <f t="shared" si="19"/>
        <v>10.405383818338107</v>
      </c>
      <c r="I143" s="100">
        <v>8.4</v>
      </c>
      <c r="J143" s="32">
        <v>8</v>
      </c>
      <c r="K143" s="32" t="s">
        <v>298</v>
      </c>
      <c r="L143" s="32">
        <v>0</v>
      </c>
      <c r="M143" s="32">
        <v>0.8</v>
      </c>
      <c r="N143" s="101">
        <v>14.7</v>
      </c>
      <c r="O143" s="32" t="s">
        <v>48</v>
      </c>
      <c r="P143" s="115">
        <v>20.7</v>
      </c>
      <c r="Q143" s="167"/>
      <c r="R143" s="75"/>
      <c r="S143" s="32">
        <v>999</v>
      </c>
      <c r="T143" s="27" t="s">
        <v>136</v>
      </c>
      <c r="U143" s="1" t="s">
        <v>84</v>
      </c>
      <c r="V143" s="2">
        <v>39948</v>
      </c>
      <c r="AG143" s="231"/>
      <c r="AH143" s="231">
        <f t="shared" si="20"/>
        <v>12.775491423705457</v>
      </c>
      <c r="AI143" s="231">
        <f t="shared" si="21"/>
        <v>12.690561141441451</v>
      </c>
      <c r="AJ143" s="231">
        <f t="shared" si="22"/>
        <v>12.610661141441451</v>
      </c>
      <c r="AK143" s="231">
        <f t="shared" si="23"/>
        <v>10.405383818338107</v>
      </c>
      <c r="AL143" s="231"/>
      <c r="AM143" s="231"/>
      <c r="AN143" s="231"/>
      <c r="AO143" s="231"/>
      <c r="AP143" s="231"/>
      <c r="AQ143" s="231"/>
      <c r="AR143" s="231"/>
      <c r="AS143" s="231"/>
      <c r="AT143" s="231"/>
      <c r="AU143" s="231"/>
    </row>
    <row r="144" spans="1:47" ht="12.75">
      <c r="A144" s="33">
        <v>39949</v>
      </c>
      <c r="B144" s="120">
        <v>12.5</v>
      </c>
      <c r="C144" s="74">
        <v>11.3</v>
      </c>
      <c r="D144" s="74">
        <v>14.5</v>
      </c>
      <c r="E144" s="74">
        <v>5.6</v>
      </c>
      <c r="F144" s="65">
        <f t="shared" si="18"/>
        <v>10.05</v>
      </c>
      <c r="G144" s="65">
        <f t="shared" si="17"/>
        <v>85.7687750945624</v>
      </c>
      <c r="H144" s="122">
        <f t="shared" si="19"/>
        <v>10.183877315771467</v>
      </c>
      <c r="I144" s="100">
        <v>2.6</v>
      </c>
      <c r="J144" s="32">
        <v>5</v>
      </c>
      <c r="K144" s="32" t="s">
        <v>50</v>
      </c>
      <c r="L144" s="32">
        <v>4</v>
      </c>
      <c r="M144" s="32">
        <v>6.9</v>
      </c>
      <c r="N144" s="101">
        <v>27.9</v>
      </c>
      <c r="O144" s="32" t="s">
        <v>128</v>
      </c>
      <c r="P144" s="115">
        <v>10.7</v>
      </c>
      <c r="Q144" s="167"/>
      <c r="R144" s="75"/>
      <c r="S144" s="32">
        <v>999</v>
      </c>
      <c r="T144" s="27" t="s">
        <v>217</v>
      </c>
      <c r="U144" s="1" t="s">
        <v>85</v>
      </c>
      <c r="V144" s="2">
        <v>39949</v>
      </c>
      <c r="AG144" s="231"/>
      <c r="AH144" s="231">
        <f t="shared" si="20"/>
        <v>14.487015299685174</v>
      </c>
      <c r="AI144" s="231">
        <f t="shared" si="21"/>
        <v>13.384135570301822</v>
      </c>
      <c r="AJ144" s="231">
        <f t="shared" si="22"/>
        <v>12.425335570301822</v>
      </c>
      <c r="AK144" s="231">
        <f t="shared" si="23"/>
        <v>10.183877315771467</v>
      </c>
      <c r="AL144" s="231"/>
      <c r="AM144" s="231"/>
      <c r="AN144" s="231"/>
      <c r="AO144" s="231"/>
      <c r="AP144" s="231"/>
      <c r="AQ144" s="231"/>
      <c r="AR144" s="231"/>
      <c r="AS144" s="231"/>
      <c r="AT144" s="231"/>
      <c r="AU144" s="231"/>
    </row>
    <row r="145" spans="1:47" ht="12.75">
      <c r="A145" s="33">
        <v>39950</v>
      </c>
      <c r="B145" s="120">
        <v>11.6</v>
      </c>
      <c r="C145" s="74">
        <v>10.6</v>
      </c>
      <c r="D145" s="74">
        <v>13.3</v>
      </c>
      <c r="E145" s="172">
        <v>4.3</v>
      </c>
      <c r="F145" s="65">
        <f t="shared" si="18"/>
        <v>8.8</v>
      </c>
      <c r="G145" s="65">
        <f t="shared" si="17"/>
        <v>87.722551933807</v>
      </c>
      <c r="H145" s="122">
        <f t="shared" si="19"/>
        <v>9.635111653250082</v>
      </c>
      <c r="I145" s="100">
        <v>1.5</v>
      </c>
      <c r="J145" s="32">
        <v>6</v>
      </c>
      <c r="K145" s="32" t="s">
        <v>299</v>
      </c>
      <c r="L145" s="32">
        <v>4</v>
      </c>
      <c r="M145" s="32">
        <v>9</v>
      </c>
      <c r="N145" s="101">
        <v>31.5</v>
      </c>
      <c r="O145" s="32" t="s">
        <v>299</v>
      </c>
      <c r="P145" s="115">
        <v>3.1</v>
      </c>
      <c r="Q145" s="167"/>
      <c r="R145" s="75"/>
      <c r="S145" s="32">
        <v>1002</v>
      </c>
      <c r="T145" s="27" t="s">
        <v>103</v>
      </c>
      <c r="U145" s="1" t="s">
        <v>86</v>
      </c>
      <c r="V145" s="2">
        <v>39950</v>
      </c>
      <c r="AG145" s="231"/>
      <c r="AH145" s="231">
        <f t="shared" si="20"/>
        <v>13.652693816685344</v>
      </c>
      <c r="AI145" s="231">
        <f t="shared" si="21"/>
        <v>12.775491423705457</v>
      </c>
      <c r="AJ145" s="231">
        <f t="shared" si="22"/>
        <v>11.976491423705458</v>
      </c>
      <c r="AK145" s="231">
        <f t="shared" si="23"/>
        <v>9.635111653250082</v>
      </c>
      <c r="AL145" s="231"/>
      <c r="AM145" s="231"/>
      <c r="AN145" s="231"/>
      <c r="AO145" s="231"/>
      <c r="AP145" s="231"/>
      <c r="AQ145" s="231"/>
      <c r="AR145" s="231"/>
      <c r="AS145" s="231"/>
      <c r="AT145" s="231"/>
      <c r="AU145" s="231"/>
    </row>
    <row r="146" spans="1:47" ht="12.75">
      <c r="A146" s="33">
        <v>39951</v>
      </c>
      <c r="B146" s="120">
        <v>11.7</v>
      </c>
      <c r="C146" s="74">
        <v>10.4</v>
      </c>
      <c r="D146" s="74">
        <v>15.8</v>
      </c>
      <c r="E146" s="74">
        <v>8.6</v>
      </c>
      <c r="F146" s="65">
        <f t="shared" si="18"/>
        <v>12.2</v>
      </c>
      <c r="G146" s="65">
        <f t="shared" si="17"/>
        <v>84.16800564649391</v>
      </c>
      <c r="H146" s="122">
        <f t="shared" si="19"/>
        <v>9.118980207537282</v>
      </c>
      <c r="I146" s="100">
        <v>5.7</v>
      </c>
      <c r="J146" s="32">
        <v>8</v>
      </c>
      <c r="K146" s="32" t="s">
        <v>51</v>
      </c>
      <c r="L146" s="32">
        <v>5</v>
      </c>
      <c r="M146" s="32">
        <v>8.6</v>
      </c>
      <c r="N146" s="101">
        <v>27.2</v>
      </c>
      <c r="O146" s="32" t="s">
        <v>83</v>
      </c>
      <c r="P146" s="115">
        <v>1</v>
      </c>
      <c r="Q146" s="167"/>
      <c r="R146" s="75"/>
      <c r="S146" s="32">
        <v>1006</v>
      </c>
      <c r="T146" s="27" t="s">
        <v>209</v>
      </c>
      <c r="U146" s="1" t="s">
        <v>87</v>
      </c>
      <c r="V146" s="2">
        <v>39951</v>
      </c>
      <c r="AG146" s="231"/>
      <c r="AH146" s="231">
        <f t="shared" si="20"/>
        <v>13.743260220579202</v>
      </c>
      <c r="AI146" s="231">
        <f t="shared" si="21"/>
        <v>12.606128038469452</v>
      </c>
      <c r="AJ146" s="231">
        <f t="shared" si="22"/>
        <v>11.567428038469453</v>
      </c>
      <c r="AK146" s="231">
        <f t="shared" si="23"/>
        <v>9.118980207537282</v>
      </c>
      <c r="AL146" s="231"/>
      <c r="AM146" s="231"/>
      <c r="AN146" s="231"/>
      <c r="AO146" s="231"/>
      <c r="AP146" s="231"/>
      <c r="AQ146" s="231"/>
      <c r="AR146" s="231"/>
      <c r="AS146" s="231"/>
      <c r="AT146" s="231"/>
      <c r="AU146" s="231"/>
    </row>
    <row r="147" spans="1:47" ht="12.75">
      <c r="A147" s="33">
        <v>39952</v>
      </c>
      <c r="B147" s="120">
        <v>12.5</v>
      </c>
      <c r="C147" s="74">
        <v>11</v>
      </c>
      <c r="D147" s="74">
        <v>14.5</v>
      </c>
      <c r="E147" s="74">
        <v>8.2</v>
      </c>
      <c r="F147" s="65">
        <f t="shared" si="18"/>
        <v>11.35</v>
      </c>
      <c r="G147" s="65">
        <f t="shared" si="17"/>
        <v>82.29255108377521</v>
      </c>
      <c r="H147" s="122">
        <f t="shared" si="19"/>
        <v>9.566930783038975</v>
      </c>
      <c r="I147" s="100">
        <v>5.5</v>
      </c>
      <c r="J147" s="32">
        <v>7</v>
      </c>
      <c r="K147" s="32" t="s">
        <v>49</v>
      </c>
      <c r="L147" s="32">
        <v>4</v>
      </c>
      <c r="M147" s="32">
        <v>5.8</v>
      </c>
      <c r="N147" s="101">
        <v>24</v>
      </c>
      <c r="O147" s="32" t="s">
        <v>128</v>
      </c>
      <c r="P147" s="171">
        <v>4.1</v>
      </c>
      <c r="Q147" s="167"/>
      <c r="R147" s="75"/>
      <c r="S147" s="32">
        <v>1013</v>
      </c>
      <c r="T147" s="27" t="s">
        <v>264</v>
      </c>
      <c r="U147" s="1" t="s">
        <v>88</v>
      </c>
      <c r="V147" s="2">
        <v>39952</v>
      </c>
      <c r="AG147" s="231"/>
      <c r="AH147" s="231">
        <f t="shared" si="20"/>
        <v>14.487015299685174</v>
      </c>
      <c r="AI147" s="231">
        <f t="shared" si="21"/>
        <v>13.120234466007751</v>
      </c>
      <c r="AJ147" s="231">
        <f t="shared" si="22"/>
        <v>11.921734466007752</v>
      </c>
      <c r="AK147" s="231">
        <f t="shared" si="23"/>
        <v>9.566930783038975</v>
      </c>
      <c r="AL147" s="231"/>
      <c r="AM147" s="231"/>
      <c r="AN147" s="231"/>
      <c r="AO147" s="231"/>
      <c r="AP147" s="231"/>
      <c r="AQ147" s="231"/>
      <c r="AR147" s="231"/>
      <c r="AS147" s="231"/>
      <c r="AT147" s="231"/>
      <c r="AU147" s="231"/>
    </row>
    <row r="148" spans="1:47" ht="12.75" customHeight="1">
      <c r="A148" s="33">
        <v>39953</v>
      </c>
      <c r="B148" s="120">
        <v>12.7</v>
      </c>
      <c r="C148" s="74">
        <v>10.6</v>
      </c>
      <c r="D148" s="74">
        <v>17.2</v>
      </c>
      <c r="E148" s="74">
        <v>6.6</v>
      </c>
      <c r="F148" s="65">
        <f t="shared" si="18"/>
        <v>11.899999999999999</v>
      </c>
      <c r="G148" s="65">
        <f t="shared" si="17"/>
        <v>75.60495513276952</v>
      </c>
      <c r="H148" s="122">
        <f t="shared" si="19"/>
        <v>8.505951323084876</v>
      </c>
      <c r="I148" s="100">
        <v>3.5</v>
      </c>
      <c r="J148" s="32">
        <v>4</v>
      </c>
      <c r="K148" s="32" t="s">
        <v>51</v>
      </c>
      <c r="L148" s="32">
        <v>3</v>
      </c>
      <c r="M148" s="32">
        <v>3</v>
      </c>
      <c r="N148" s="101">
        <v>19.7</v>
      </c>
      <c r="O148" s="32" t="s">
        <v>51</v>
      </c>
      <c r="P148" s="115">
        <v>0.5</v>
      </c>
      <c r="Q148" s="167"/>
      <c r="R148" s="75"/>
      <c r="S148" s="32">
        <v>1017</v>
      </c>
      <c r="T148" s="173" t="s">
        <v>268</v>
      </c>
      <c r="U148" s="1" t="s">
        <v>89</v>
      </c>
      <c r="V148" s="2">
        <v>39953</v>
      </c>
      <c r="AG148" s="231"/>
      <c r="AH148" s="231">
        <f t="shared" si="20"/>
        <v>14.678391653320906</v>
      </c>
      <c r="AI148" s="231">
        <f t="shared" si="21"/>
        <v>12.775491423705457</v>
      </c>
      <c r="AJ148" s="231">
        <f t="shared" si="22"/>
        <v>11.097591423705458</v>
      </c>
      <c r="AK148" s="231">
        <f t="shared" si="23"/>
        <v>8.505951323084876</v>
      </c>
      <c r="AL148" s="231"/>
      <c r="AM148" s="231"/>
      <c r="AN148" s="231"/>
      <c r="AO148" s="231"/>
      <c r="AP148" s="231"/>
      <c r="AQ148" s="231"/>
      <c r="AR148" s="231"/>
      <c r="AS148" s="231"/>
      <c r="AT148" s="231"/>
      <c r="AU148" s="231"/>
    </row>
    <row r="149" spans="1:47" ht="12.75">
      <c r="A149" s="33">
        <v>39954</v>
      </c>
      <c r="B149" s="120">
        <v>13.3</v>
      </c>
      <c r="C149" s="74">
        <v>10.2</v>
      </c>
      <c r="D149" s="74">
        <v>16.6</v>
      </c>
      <c r="E149" s="74">
        <v>8.6</v>
      </c>
      <c r="F149" s="65">
        <f t="shared" si="18"/>
        <v>12.600000000000001</v>
      </c>
      <c r="G149" s="65">
        <f t="shared" si="17"/>
        <v>65.2554514897744</v>
      </c>
      <c r="H149" s="122">
        <f t="shared" si="19"/>
        <v>6.923881951878169</v>
      </c>
      <c r="I149" s="100">
        <v>5.8</v>
      </c>
      <c r="J149" s="32">
        <v>5</v>
      </c>
      <c r="K149" s="32" t="s">
        <v>128</v>
      </c>
      <c r="L149" s="32">
        <v>3</v>
      </c>
      <c r="M149" s="32">
        <v>4</v>
      </c>
      <c r="N149" s="101">
        <v>18.9</v>
      </c>
      <c r="O149" s="32" t="s">
        <v>128</v>
      </c>
      <c r="P149" s="168">
        <v>3</v>
      </c>
      <c r="Q149" s="167"/>
      <c r="R149" s="75"/>
      <c r="S149" s="32">
        <v>1012</v>
      </c>
      <c r="T149" s="27" t="s">
        <v>375</v>
      </c>
      <c r="U149" s="1" t="s">
        <v>300</v>
      </c>
      <c r="V149" s="2">
        <v>39954</v>
      </c>
      <c r="AG149" s="231"/>
      <c r="AH149" s="231">
        <f t="shared" si="20"/>
        <v>15.265917559839318</v>
      </c>
      <c r="AI149" s="231">
        <f t="shared" si="21"/>
        <v>12.4387434277299</v>
      </c>
      <c r="AJ149" s="231">
        <f t="shared" si="22"/>
        <v>9.9618434277299</v>
      </c>
      <c r="AK149" s="231">
        <f t="shared" si="23"/>
        <v>6.923881951878169</v>
      </c>
      <c r="AL149" s="231"/>
      <c r="AM149" s="231"/>
      <c r="AN149" s="231"/>
      <c r="AO149" s="231"/>
      <c r="AP149" s="231"/>
      <c r="AQ149" s="231"/>
      <c r="AR149" s="231"/>
      <c r="AS149" s="231"/>
      <c r="AT149" s="231"/>
      <c r="AU149" s="231"/>
    </row>
    <row r="150" spans="1:47" ht="12.75">
      <c r="A150" s="33">
        <v>39955</v>
      </c>
      <c r="B150" s="120">
        <v>13.5</v>
      </c>
      <c r="C150" s="74">
        <v>11.6</v>
      </c>
      <c r="D150" s="74">
        <v>17.4</v>
      </c>
      <c r="E150" s="74">
        <v>6.9</v>
      </c>
      <c r="F150" s="65">
        <f t="shared" si="18"/>
        <v>12.149999999999999</v>
      </c>
      <c r="G150" s="65">
        <f t="shared" si="17"/>
        <v>78.45829231807103</v>
      </c>
      <c r="H150" s="122">
        <f t="shared" si="19"/>
        <v>9.830444917132596</v>
      </c>
      <c r="I150" s="100">
        <v>4.6</v>
      </c>
      <c r="J150" s="32">
        <v>6</v>
      </c>
      <c r="K150" s="32" t="s">
        <v>51</v>
      </c>
      <c r="L150" s="32">
        <v>3</v>
      </c>
      <c r="M150" s="32">
        <v>4.5</v>
      </c>
      <c r="N150" s="101">
        <v>19.7</v>
      </c>
      <c r="O150" s="32" t="s">
        <v>51</v>
      </c>
      <c r="P150" s="115">
        <v>0</v>
      </c>
      <c r="Q150" s="167"/>
      <c r="R150" s="75"/>
      <c r="S150" s="32">
        <v>1014</v>
      </c>
      <c r="T150" s="27" t="s">
        <v>322</v>
      </c>
      <c r="U150" s="1" t="s">
        <v>84</v>
      </c>
      <c r="V150" s="2">
        <v>39955</v>
      </c>
      <c r="AG150" s="231"/>
      <c r="AH150" s="231">
        <f t="shared" si="20"/>
        <v>15.4662986641253</v>
      </c>
      <c r="AI150" s="231">
        <f t="shared" si="21"/>
        <v>13.652693816685344</v>
      </c>
      <c r="AJ150" s="231">
        <f t="shared" si="22"/>
        <v>12.134593816685344</v>
      </c>
      <c r="AK150" s="231">
        <f t="shared" si="23"/>
        <v>9.830444917132596</v>
      </c>
      <c r="AL150" s="231"/>
      <c r="AM150" s="231"/>
      <c r="AN150" s="231"/>
      <c r="AO150" s="231"/>
      <c r="AP150" s="231"/>
      <c r="AQ150" s="231"/>
      <c r="AR150" s="231"/>
      <c r="AS150" s="231"/>
      <c r="AT150" s="231"/>
      <c r="AU150" s="231"/>
    </row>
    <row r="151" spans="1:47" ht="12.75">
      <c r="A151" s="33">
        <v>39956</v>
      </c>
      <c r="B151" s="120">
        <v>17.4</v>
      </c>
      <c r="C151" s="74">
        <v>14.4</v>
      </c>
      <c r="D151" s="74">
        <v>20.8</v>
      </c>
      <c r="E151" s="74">
        <v>11</v>
      </c>
      <c r="F151" s="65">
        <f t="shared" si="18"/>
        <v>15.9</v>
      </c>
      <c r="G151" s="65">
        <f t="shared" si="17"/>
        <v>70.48006135708813</v>
      </c>
      <c r="H151" s="122">
        <f t="shared" si="19"/>
        <v>11.980243647555934</v>
      </c>
      <c r="I151" s="100">
        <v>7.6</v>
      </c>
      <c r="J151" s="32">
        <v>4</v>
      </c>
      <c r="K151" s="32" t="s">
        <v>50</v>
      </c>
      <c r="L151" s="32">
        <v>3</v>
      </c>
      <c r="M151" s="32">
        <v>4.1</v>
      </c>
      <c r="N151" s="101">
        <v>21.8</v>
      </c>
      <c r="O151" s="32" t="s">
        <v>257</v>
      </c>
      <c r="P151" s="115">
        <v>0</v>
      </c>
      <c r="Q151" s="167"/>
      <c r="R151" s="75"/>
      <c r="S151" s="32">
        <v>1016</v>
      </c>
      <c r="T151" s="27" t="s">
        <v>194</v>
      </c>
      <c r="U151" s="1" t="s">
        <v>85</v>
      </c>
      <c r="V151" s="2">
        <v>39956</v>
      </c>
      <c r="AG151" s="231"/>
      <c r="AH151" s="231">
        <f t="shared" si="20"/>
        <v>19.863614328178834</v>
      </c>
      <c r="AI151" s="231">
        <f t="shared" si="21"/>
        <v>16.39688756623579</v>
      </c>
      <c r="AJ151" s="231">
        <f t="shared" si="22"/>
        <v>13.999887566235792</v>
      </c>
      <c r="AK151" s="231">
        <f t="shared" si="23"/>
        <v>11.980243647555934</v>
      </c>
      <c r="AL151" s="231"/>
      <c r="AM151" s="231"/>
      <c r="AN151" s="231"/>
      <c r="AO151" s="231"/>
      <c r="AP151" s="231"/>
      <c r="AQ151" s="231"/>
      <c r="AR151" s="231"/>
      <c r="AS151" s="231"/>
      <c r="AT151" s="231"/>
      <c r="AU151" s="231"/>
    </row>
    <row r="152" spans="1:47" ht="12.75">
      <c r="A152" s="33">
        <v>39957</v>
      </c>
      <c r="B152" s="120">
        <v>14.4</v>
      </c>
      <c r="C152" s="74">
        <v>11.6</v>
      </c>
      <c r="D152" s="74">
        <v>22.3</v>
      </c>
      <c r="E152" s="172">
        <v>4.3</v>
      </c>
      <c r="F152" s="65">
        <f t="shared" si="18"/>
        <v>13.3</v>
      </c>
      <c r="G152" s="65">
        <f t="shared" si="17"/>
        <v>69.61988225248277</v>
      </c>
      <c r="H152" s="122">
        <f t="shared" si="19"/>
        <v>8.923178653922827</v>
      </c>
      <c r="I152" s="100">
        <v>2.2</v>
      </c>
      <c r="J152" s="32">
        <v>1</v>
      </c>
      <c r="K152" s="32" t="s">
        <v>231</v>
      </c>
      <c r="L152" s="32">
        <v>2</v>
      </c>
      <c r="M152" s="32">
        <v>0.6</v>
      </c>
      <c r="N152" s="101">
        <v>10</v>
      </c>
      <c r="O152" s="32" t="s">
        <v>299</v>
      </c>
      <c r="P152" s="115">
        <v>0</v>
      </c>
      <c r="Q152" s="167"/>
      <c r="R152" s="75"/>
      <c r="S152" s="32">
        <v>1020</v>
      </c>
      <c r="T152" s="27" t="s">
        <v>403</v>
      </c>
      <c r="U152" s="1" t="s">
        <v>86</v>
      </c>
      <c r="V152" s="2">
        <v>39957</v>
      </c>
      <c r="AG152" s="231"/>
      <c r="AH152" s="231">
        <f t="shared" si="20"/>
        <v>16.39688756623579</v>
      </c>
      <c r="AI152" s="231">
        <f t="shared" si="21"/>
        <v>13.652693816685344</v>
      </c>
      <c r="AJ152" s="231">
        <f t="shared" si="22"/>
        <v>11.415493816685345</v>
      </c>
      <c r="AK152" s="231">
        <f t="shared" si="23"/>
        <v>8.923178653922827</v>
      </c>
      <c r="AL152" s="231"/>
      <c r="AM152" s="231"/>
      <c r="AN152" s="231"/>
      <c r="AO152" s="231"/>
      <c r="AP152" s="231"/>
      <c r="AQ152" s="231"/>
      <c r="AR152" s="231"/>
      <c r="AS152" s="231"/>
      <c r="AT152" s="231"/>
      <c r="AU152" s="231"/>
    </row>
    <row r="153" spans="1:47" ht="12.75">
      <c r="A153" s="33">
        <v>39958</v>
      </c>
      <c r="B153" s="120">
        <v>15.3</v>
      </c>
      <c r="C153" s="74">
        <v>14.4</v>
      </c>
      <c r="D153" s="74">
        <v>19.7</v>
      </c>
      <c r="E153" s="74">
        <v>8.2</v>
      </c>
      <c r="F153" s="65">
        <f t="shared" si="18"/>
        <v>13.95</v>
      </c>
      <c r="G153" s="65">
        <f t="shared" si="17"/>
        <v>90.22521826732805</v>
      </c>
      <c r="H153" s="122">
        <f t="shared" si="19"/>
        <v>13.708632733538213</v>
      </c>
      <c r="I153" s="100">
        <v>5.5</v>
      </c>
      <c r="J153" s="32">
        <v>8</v>
      </c>
      <c r="K153" s="32" t="s">
        <v>299</v>
      </c>
      <c r="L153" s="32">
        <v>2</v>
      </c>
      <c r="M153" s="32">
        <v>1.6</v>
      </c>
      <c r="N153" s="101">
        <v>13.2</v>
      </c>
      <c r="O153" s="32" t="s">
        <v>299</v>
      </c>
      <c r="P153" s="115">
        <v>1.9</v>
      </c>
      <c r="Q153" s="167"/>
      <c r="R153" s="75"/>
      <c r="S153" s="32">
        <v>1016</v>
      </c>
      <c r="T153" s="27" t="s">
        <v>334</v>
      </c>
      <c r="U153" s="1" t="s">
        <v>87</v>
      </c>
      <c r="V153" s="2">
        <v>39958</v>
      </c>
      <c r="AG153" s="231"/>
      <c r="AH153" s="231">
        <f t="shared" si="20"/>
        <v>17.376281118859826</v>
      </c>
      <c r="AI153" s="231">
        <f t="shared" si="21"/>
        <v>16.39688756623579</v>
      </c>
      <c r="AJ153" s="231">
        <f t="shared" si="22"/>
        <v>15.67778756623579</v>
      </c>
      <c r="AK153" s="231">
        <f t="shared" si="23"/>
        <v>13.708632733538213</v>
      </c>
      <c r="AL153" s="231"/>
      <c r="AM153" s="231"/>
      <c r="AN153" s="231"/>
      <c r="AO153" s="231"/>
      <c r="AP153" s="231"/>
      <c r="AQ153" s="231"/>
      <c r="AR153" s="231"/>
      <c r="AS153" s="231"/>
      <c r="AT153" s="231"/>
      <c r="AU153" s="231"/>
    </row>
    <row r="154" spans="1:47" ht="12.75">
      <c r="A154" s="33">
        <v>39959</v>
      </c>
      <c r="B154" s="120">
        <v>11.6</v>
      </c>
      <c r="C154" s="74">
        <v>9.5</v>
      </c>
      <c r="D154" s="74">
        <v>15.3</v>
      </c>
      <c r="E154" s="74">
        <v>10.2</v>
      </c>
      <c r="F154" s="65">
        <f t="shared" si="18"/>
        <v>12.75</v>
      </c>
      <c r="G154" s="65">
        <f t="shared" si="17"/>
        <v>74.63945279218332</v>
      </c>
      <c r="H154" s="122">
        <f t="shared" si="19"/>
        <v>7.254449739379901</v>
      </c>
      <c r="I154" s="100">
        <v>8.2</v>
      </c>
      <c r="J154" s="32">
        <v>6</v>
      </c>
      <c r="K154" s="32" t="s">
        <v>275</v>
      </c>
      <c r="L154" s="32">
        <v>5</v>
      </c>
      <c r="M154" s="32">
        <v>8.1</v>
      </c>
      <c r="N154" s="101">
        <v>30.7</v>
      </c>
      <c r="O154" s="32" t="s">
        <v>275</v>
      </c>
      <c r="P154" s="115">
        <v>0.5</v>
      </c>
      <c r="Q154" s="167"/>
      <c r="R154" s="75"/>
      <c r="S154" s="32">
        <v>1012</v>
      </c>
      <c r="T154" s="27" t="s">
        <v>454</v>
      </c>
      <c r="U154" s="1" t="s">
        <v>88</v>
      </c>
      <c r="V154" s="2">
        <v>39959</v>
      </c>
      <c r="AG154" s="231"/>
      <c r="AH154" s="231">
        <f t="shared" si="20"/>
        <v>13.652693816685344</v>
      </c>
      <c r="AI154" s="231">
        <f t="shared" si="21"/>
        <v>11.868195956166188</v>
      </c>
      <c r="AJ154" s="231">
        <f t="shared" si="22"/>
        <v>10.190295956166189</v>
      </c>
      <c r="AK154" s="231">
        <f t="shared" si="23"/>
        <v>7.254449739379901</v>
      </c>
      <c r="AL154" s="231"/>
      <c r="AM154" s="231"/>
      <c r="AN154" s="231"/>
      <c r="AO154" s="231"/>
      <c r="AP154" s="231"/>
      <c r="AQ154" s="231"/>
      <c r="AR154" s="231"/>
      <c r="AS154" s="231"/>
      <c r="AT154" s="231"/>
      <c r="AU154" s="231"/>
    </row>
    <row r="155" spans="1:47" ht="12.75">
      <c r="A155" s="33">
        <v>39960</v>
      </c>
      <c r="B155" s="120">
        <v>10.6</v>
      </c>
      <c r="C155" s="74">
        <v>9.7</v>
      </c>
      <c r="D155" s="74">
        <v>18.6</v>
      </c>
      <c r="E155" s="74">
        <v>7.4</v>
      </c>
      <c r="F155" s="65">
        <f t="shared" si="18"/>
        <v>13</v>
      </c>
      <c r="G155" s="65">
        <f t="shared" si="17"/>
        <v>88.52661104490376</v>
      </c>
      <c r="H155" s="122">
        <f t="shared" si="19"/>
        <v>8.785492092635478</v>
      </c>
      <c r="I155" s="100">
        <v>4.1</v>
      </c>
      <c r="J155" s="32">
        <v>8</v>
      </c>
      <c r="K155" s="32" t="s">
        <v>257</v>
      </c>
      <c r="L155" s="32">
        <v>5</v>
      </c>
      <c r="M155" s="32">
        <v>7.4</v>
      </c>
      <c r="N155" s="101">
        <v>26.8</v>
      </c>
      <c r="O155" s="32" t="s">
        <v>83</v>
      </c>
      <c r="P155" s="115">
        <v>0.2</v>
      </c>
      <c r="Q155" s="167"/>
      <c r="R155" s="75"/>
      <c r="S155" s="32">
        <v>1016</v>
      </c>
      <c r="T155" s="27" t="s">
        <v>29</v>
      </c>
      <c r="U155" s="1" t="s">
        <v>89</v>
      </c>
      <c r="V155" s="2">
        <v>39960</v>
      </c>
      <c r="AG155" s="231"/>
      <c r="AH155" s="231">
        <f t="shared" si="20"/>
        <v>12.775491423705457</v>
      </c>
      <c r="AI155" s="231">
        <f t="shared" si="21"/>
        <v>12.028809601738768</v>
      </c>
      <c r="AJ155" s="231">
        <f t="shared" si="22"/>
        <v>11.309709601738767</v>
      </c>
      <c r="AK155" s="231">
        <f t="shared" si="23"/>
        <v>8.785492092635478</v>
      </c>
      <c r="AL155" s="231"/>
      <c r="AM155" s="231"/>
      <c r="AN155" s="231"/>
      <c r="AO155" s="231"/>
      <c r="AP155" s="231"/>
      <c r="AQ155" s="231"/>
      <c r="AR155" s="231"/>
      <c r="AS155" s="231"/>
      <c r="AT155" s="231"/>
      <c r="AU155" s="231"/>
    </row>
    <row r="156" spans="1:47" ht="12.75">
      <c r="A156" s="33">
        <v>39961</v>
      </c>
      <c r="B156" s="120">
        <v>17</v>
      </c>
      <c r="C156" s="74">
        <v>15.6</v>
      </c>
      <c r="D156" s="74">
        <v>23.9</v>
      </c>
      <c r="E156" s="74">
        <v>10.6</v>
      </c>
      <c r="F156" s="65">
        <f t="shared" si="18"/>
        <v>17.25</v>
      </c>
      <c r="G156" s="65">
        <f t="shared" si="17"/>
        <v>85.68837743491268</v>
      </c>
      <c r="H156" s="122">
        <f t="shared" si="19"/>
        <v>14.586128747187988</v>
      </c>
      <c r="I156" s="100">
        <v>11.6</v>
      </c>
      <c r="J156" s="32">
        <v>6</v>
      </c>
      <c r="K156" s="32" t="s">
        <v>52</v>
      </c>
      <c r="L156" s="32">
        <v>2</v>
      </c>
      <c r="M156" s="32">
        <v>5.4</v>
      </c>
      <c r="N156" s="101">
        <v>16.8</v>
      </c>
      <c r="O156" s="32" t="s">
        <v>52</v>
      </c>
      <c r="P156" s="115">
        <v>0</v>
      </c>
      <c r="Q156" s="167"/>
      <c r="R156" s="75"/>
      <c r="S156" s="32">
        <v>1027</v>
      </c>
      <c r="T156" s="27" t="s">
        <v>371</v>
      </c>
      <c r="U156" s="1" t="s">
        <v>300</v>
      </c>
      <c r="V156" s="2">
        <v>39961</v>
      </c>
      <c r="AG156" s="231"/>
      <c r="AH156" s="231">
        <f t="shared" si="20"/>
        <v>19.367110246872254</v>
      </c>
      <c r="AI156" s="231">
        <f t="shared" si="21"/>
        <v>17.713962526575546</v>
      </c>
      <c r="AJ156" s="231">
        <f t="shared" si="22"/>
        <v>16.595362526575546</v>
      </c>
      <c r="AK156" s="231">
        <f t="shared" si="23"/>
        <v>14.586128747187988</v>
      </c>
      <c r="AL156" s="231"/>
      <c r="AM156" s="231"/>
      <c r="AN156" s="231"/>
      <c r="AO156" s="231"/>
      <c r="AP156" s="231"/>
      <c r="AQ156" s="231"/>
      <c r="AR156" s="231"/>
      <c r="AS156" s="231"/>
      <c r="AT156" s="231"/>
      <c r="AU156" s="231"/>
    </row>
    <row r="157" spans="1:47" ht="12.75">
      <c r="A157" s="33">
        <v>39962</v>
      </c>
      <c r="B157" s="120">
        <v>19.8</v>
      </c>
      <c r="C157" s="74">
        <v>17.6</v>
      </c>
      <c r="D157" s="174">
        <v>25</v>
      </c>
      <c r="E157" s="74">
        <v>11.9</v>
      </c>
      <c r="F157" s="65">
        <f t="shared" si="18"/>
        <v>18.45</v>
      </c>
      <c r="G157" s="65">
        <f t="shared" si="17"/>
        <v>79.5289655932787</v>
      </c>
      <c r="H157" s="122">
        <f t="shared" si="19"/>
        <v>16.158710763263365</v>
      </c>
      <c r="I157" s="100">
        <v>8.1</v>
      </c>
      <c r="J157" s="32">
        <v>2</v>
      </c>
      <c r="K157" s="32" t="s">
        <v>48</v>
      </c>
      <c r="L157" s="32">
        <v>3</v>
      </c>
      <c r="M157" s="32">
        <v>5.8</v>
      </c>
      <c r="N157" s="101">
        <v>24.2</v>
      </c>
      <c r="O157" s="32" t="s">
        <v>48</v>
      </c>
      <c r="P157" s="115">
        <v>0</v>
      </c>
      <c r="Q157" s="167"/>
      <c r="R157" s="75"/>
      <c r="S157" s="32">
        <v>1030</v>
      </c>
      <c r="T157" s="27" t="s">
        <v>210</v>
      </c>
      <c r="U157" s="1" t="s">
        <v>84</v>
      </c>
      <c r="V157" s="2">
        <v>39962</v>
      </c>
      <c r="AG157" s="231"/>
      <c r="AH157" s="231">
        <f t="shared" si="20"/>
        <v>23.08369525584915</v>
      </c>
      <c r="AI157" s="231">
        <f t="shared" si="21"/>
        <v>20.116024057681578</v>
      </c>
      <c r="AJ157" s="231">
        <f t="shared" si="22"/>
        <v>18.35822405768158</v>
      </c>
      <c r="AK157" s="231">
        <f t="shared" si="23"/>
        <v>16.158710763263365</v>
      </c>
      <c r="AL157" s="231"/>
      <c r="AM157" s="231"/>
      <c r="AN157" s="231"/>
      <c r="AO157" s="231"/>
      <c r="AP157" s="231"/>
      <c r="AQ157" s="231"/>
      <c r="AR157" s="231"/>
      <c r="AS157" s="231"/>
      <c r="AT157" s="231"/>
      <c r="AU157" s="231"/>
    </row>
    <row r="158" spans="1:47" ht="12.75">
      <c r="A158" s="33">
        <v>39963</v>
      </c>
      <c r="B158" s="120">
        <v>17.6</v>
      </c>
      <c r="C158" s="74">
        <v>15</v>
      </c>
      <c r="D158" s="74">
        <v>23.4</v>
      </c>
      <c r="E158" s="74">
        <v>7</v>
      </c>
      <c r="F158" s="65">
        <f t="shared" si="18"/>
        <v>15.2</v>
      </c>
      <c r="G158" s="65">
        <f t="shared" si="17"/>
        <v>74.40268488715154</v>
      </c>
      <c r="H158" s="122">
        <f t="shared" si="19"/>
        <v>12.997180919138586</v>
      </c>
      <c r="I158" s="100">
        <v>3.7</v>
      </c>
      <c r="J158" s="32">
        <v>0</v>
      </c>
      <c r="K158" s="32" t="s">
        <v>48</v>
      </c>
      <c r="L158" s="32">
        <v>2</v>
      </c>
      <c r="M158" s="32">
        <v>5.6</v>
      </c>
      <c r="N158" s="101">
        <v>27.9</v>
      </c>
      <c r="O158" s="32" t="s">
        <v>48</v>
      </c>
      <c r="P158" s="115">
        <v>0</v>
      </c>
      <c r="Q158" s="167"/>
      <c r="R158" s="75"/>
      <c r="S158" s="32">
        <v>1027</v>
      </c>
      <c r="T158" s="27" t="s">
        <v>34</v>
      </c>
      <c r="U158" s="1" t="s">
        <v>85</v>
      </c>
      <c r="V158" s="2">
        <v>39963</v>
      </c>
      <c r="AG158" s="231"/>
      <c r="AH158" s="231">
        <f t="shared" si="20"/>
        <v>20.116024057681578</v>
      </c>
      <c r="AI158" s="231">
        <f t="shared" si="21"/>
        <v>17.04426199146042</v>
      </c>
      <c r="AJ158" s="231">
        <f t="shared" si="22"/>
        <v>14.96686199146042</v>
      </c>
      <c r="AK158" s="231">
        <f t="shared" si="23"/>
        <v>12.997180919138586</v>
      </c>
      <c r="AL158" s="231"/>
      <c r="AM158" s="231"/>
      <c r="AN158" s="231"/>
      <c r="AO158" s="231"/>
      <c r="AP158" s="231"/>
      <c r="AQ158" s="231"/>
      <c r="AR158" s="231"/>
      <c r="AS158" s="231"/>
      <c r="AT158" s="231"/>
      <c r="AU158" s="231"/>
    </row>
    <row r="159" spans="1:47" ht="12.75">
      <c r="A159" s="33">
        <v>39964</v>
      </c>
      <c r="B159" s="120">
        <v>17.5</v>
      </c>
      <c r="C159" s="74">
        <v>15.5</v>
      </c>
      <c r="D159" s="74">
        <v>24.4</v>
      </c>
      <c r="E159" s="74">
        <v>8.2</v>
      </c>
      <c r="F159" s="65">
        <f t="shared" si="18"/>
        <v>16.299999999999997</v>
      </c>
      <c r="G159" s="65">
        <f t="shared" si="17"/>
        <v>80.0559888757895</v>
      </c>
      <c r="H159" s="122">
        <f t="shared" si="19"/>
        <v>14.0244562007531</v>
      </c>
      <c r="I159" s="100">
        <v>5.5</v>
      </c>
      <c r="J159" s="32">
        <v>0</v>
      </c>
      <c r="K159" s="32" t="s">
        <v>47</v>
      </c>
      <c r="L159" s="32">
        <v>1</v>
      </c>
      <c r="M159" s="32">
        <v>3.1</v>
      </c>
      <c r="N159" s="101">
        <v>21.1</v>
      </c>
      <c r="O159" s="32" t="s">
        <v>48</v>
      </c>
      <c r="P159" s="115">
        <v>0</v>
      </c>
      <c r="Q159" s="167"/>
      <c r="R159" s="75"/>
      <c r="S159" s="32">
        <v>1027</v>
      </c>
      <c r="T159" s="27" t="s">
        <v>148</v>
      </c>
      <c r="U159" s="1" t="s">
        <v>86</v>
      </c>
      <c r="V159" s="2">
        <v>39964</v>
      </c>
      <c r="AG159" s="231"/>
      <c r="AH159" s="231">
        <f t="shared" si="20"/>
        <v>19.989469996874096</v>
      </c>
      <c r="AI159" s="231">
        <f t="shared" si="21"/>
        <v>17.600767877026804</v>
      </c>
      <c r="AJ159" s="231">
        <f t="shared" si="22"/>
        <v>16.002767877026805</v>
      </c>
      <c r="AK159" s="231">
        <f t="shared" si="23"/>
        <v>14.0244562007531</v>
      </c>
      <c r="AL159" s="231"/>
      <c r="AM159" s="231"/>
      <c r="AN159" s="231"/>
      <c r="AO159" s="231"/>
      <c r="AP159" s="231"/>
      <c r="AQ159" s="231"/>
      <c r="AR159" s="231"/>
      <c r="AS159" s="231"/>
      <c r="AT159" s="231"/>
      <c r="AU159" s="231"/>
    </row>
    <row r="160" spans="1:47" s="139" customFormat="1" ht="12.75">
      <c r="A160" s="124">
        <v>39965</v>
      </c>
      <c r="B160" s="140">
        <v>19.3</v>
      </c>
      <c r="C160" s="141">
        <v>13.4</v>
      </c>
      <c r="D160" s="141">
        <v>25.6</v>
      </c>
      <c r="E160" s="141">
        <v>8.6</v>
      </c>
      <c r="F160" s="142">
        <f t="shared" si="18"/>
        <v>17.1</v>
      </c>
      <c r="G160" s="142">
        <f t="shared" si="17"/>
        <v>47.600071601695106</v>
      </c>
      <c r="H160" s="143">
        <f t="shared" si="19"/>
        <v>7.902673202085736</v>
      </c>
      <c r="I160" s="144">
        <v>5.7</v>
      </c>
      <c r="J160" s="136">
        <v>0</v>
      </c>
      <c r="K160" s="136" t="s">
        <v>47</v>
      </c>
      <c r="L160" s="136">
        <v>2</v>
      </c>
      <c r="M160" s="136">
        <v>1.6</v>
      </c>
      <c r="N160" s="146">
        <v>20.4</v>
      </c>
      <c r="O160" s="136" t="s">
        <v>231</v>
      </c>
      <c r="P160" s="166">
        <v>0</v>
      </c>
      <c r="Q160" s="136"/>
      <c r="R160" s="147"/>
      <c r="S160" s="136">
        <v>1027</v>
      </c>
      <c r="T160" s="148" t="s">
        <v>61</v>
      </c>
      <c r="U160" s="136" t="s">
        <v>87</v>
      </c>
      <c r="V160" s="138">
        <v>39965</v>
      </c>
      <c r="AG160" s="232"/>
      <c r="AH160" s="232">
        <f t="shared" si="20"/>
        <v>22.37753182360666</v>
      </c>
      <c r="AI160" s="232">
        <f t="shared" si="21"/>
        <v>15.365821170728879</v>
      </c>
      <c r="AJ160" s="232">
        <f t="shared" si="22"/>
        <v>10.651721170728878</v>
      </c>
      <c r="AK160" s="232">
        <f t="shared" si="23"/>
        <v>7.902673202085736</v>
      </c>
      <c r="AL160" s="232"/>
      <c r="AM160" s="232"/>
      <c r="AN160" s="232"/>
      <c r="AO160" s="232"/>
      <c r="AP160" s="232"/>
      <c r="AQ160" s="232"/>
      <c r="AR160" s="232"/>
      <c r="AS160" s="232"/>
      <c r="AT160" s="232"/>
      <c r="AU160" s="232"/>
    </row>
    <row r="161" spans="1:47" ht="12.75">
      <c r="A161" s="33">
        <v>39966</v>
      </c>
      <c r="B161" s="120">
        <v>18.5</v>
      </c>
      <c r="C161" s="74">
        <v>14</v>
      </c>
      <c r="D161" s="74">
        <v>27</v>
      </c>
      <c r="E161" s="74">
        <v>6.9</v>
      </c>
      <c r="F161" s="65">
        <f t="shared" si="18"/>
        <v>16.95</v>
      </c>
      <c r="G161" s="65">
        <f t="shared" si="17"/>
        <v>58.166494894097795</v>
      </c>
      <c r="H161" s="122">
        <f t="shared" si="19"/>
        <v>10.131533085364417</v>
      </c>
      <c r="I161" s="100">
        <v>4.6</v>
      </c>
      <c r="J161" s="32">
        <v>1</v>
      </c>
      <c r="K161" s="32" t="s">
        <v>48</v>
      </c>
      <c r="L161" s="32">
        <v>1</v>
      </c>
      <c r="M161" s="32">
        <v>0.7</v>
      </c>
      <c r="N161" s="101">
        <v>10</v>
      </c>
      <c r="O161" s="32" t="s">
        <v>231</v>
      </c>
      <c r="P161" s="115">
        <v>0</v>
      </c>
      <c r="Q161" s="167"/>
      <c r="R161" s="75"/>
      <c r="S161" s="32">
        <v>1026</v>
      </c>
      <c r="T161" s="27" t="s">
        <v>78</v>
      </c>
      <c r="U161" s="1" t="s">
        <v>88</v>
      </c>
      <c r="V161" s="2">
        <v>39966</v>
      </c>
      <c r="AG161" s="231"/>
      <c r="AH161" s="231">
        <f t="shared" si="20"/>
        <v>21.286984900395762</v>
      </c>
      <c r="AI161" s="231">
        <f t="shared" si="21"/>
        <v>15.977392985196072</v>
      </c>
      <c r="AJ161" s="231">
        <f t="shared" si="22"/>
        <v>12.381892985196071</v>
      </c>
      <c r="AK161" s="231">
        <f t="shared" si="23"/>
        <v>10.131533085364417</v>
      </c>
      <c r="AL161" s="231"/>
      <c r="AM161" s="231"/>
      <c r="AN161" s="231"/>
      <c r="AO161" s="231"/>
      <c r="AP161" s="231"/>
      <c r="AQ161" s="231"/>
      <c r="AR161" s="231"/>
      <c r="AS161" s="231"/>
      <c r="AT161" s="231"/>
      <c r="AU161" s="231"/>
    </row>
    <row r="162" spans="1:47" ht="12.75">
      <c r="A162" s="33">
        <v>39967</v>
      </c>
      <c r="B162" s="120">
        <v>14.6</v>
      </c>
      <c r="C162" s="74">
        <v>12.8</v>
      </c>
      <c r="D162" s="74">
        <v>15.2</v>
      </c>
      <c r="E162" s="74">
        <v>11.6</v>
      </c>
      <c r="F162" s="65">
        <f t="shared" si="18"/>
        <v>13.399999999999999</v>
      </c>
      <c r="G162" s="65">
        <f t="shared" si="17"/>
        <v>80.2921084698772</v>
      </c>
      <c r="H162" s="122">
        <f t="shared" si="19"/>
        <v>11.246473195853243</v>
      </c>
      <c r="I162" s="100">
        <v>7.2</v>
      </c>
      <c r="J162" s="32">
        <v>8</v>
      </c>
      <c r="K162" s="32" t="s">
        <v>47</v>
      </c>
      <c r="L162" s="32">
        <v>3</v>
      </c>
      <c r="M162" s="32">
        <v>0.6</v>
      </c>
      <c r="N162" s="101">
        <v>13.8</v>
      </c>
      <c r="O162" s="32" t="s">
        <v>47</v>
      </c>
      <c r="P162" s="115">
        <v>0</v>
      </c>
      <c r="Q162" s="167"/>
      <c r="R162" s="75"/>
      <c r="S162" s="32">
        <v>1023</v>
      </c>
      <c r="T162" s="27" t="s">
        <v>56</v>
      </c>
      <c r="U162" s="1" t="s">
        <v>89</v>
      </c>
      <c r="V162" s="2">
        <v>39967</v>
      </c>
      <c r="AG162" s="231"/>
      <c r="AH162" s="231">
        <f t="shared" si="20"/>
        <v>16.61023797035605</v>
      </c>
      <c r="AI162" s="231">
        <f t="shared" si="21"/>
        <v>14.77491028826301</v>
      </c>
      <c r="AJ162" s="231">
        <f t="shared" si="22"/>
        <v>13.33671028826301</v>
      </c>
      <c r="AK162" s="231">
        <f t="shared" si="23"/>
        <v>11.246473195853243</v>
      </c>
      <c r="AL162" s="231"/>
      <c r="AM162" s="231"/>
      <c r="AN162" s="231"/>
      <c r="AO162" s="231"/>
      <c r="AP162" s="231"/>
      <c r="AQ162" s="231"/>
      <c r="AR162" s="231"/>
      <c r="AS162" s="231"/>
      <c r="AT162" s="231"/>
      <c r="AU162" s="231"/>
    </row>
    <row r="163" spans="1:47" ht="12.75">
      <c r="A163" s="33">
        <v>39968</v>
      </c>
      <c r="B163" s="120">
        <v>10.7</v>
      </c>
      <c r="C163" s="74">
        <v>8.7</v>
      </c>
      <c r="D163" s="74">
        <v>18.9</v>
      </c>
      <c r="E163" s="172">
        <v>2.3</v>
      </c>
      <c r="F163" s="65">
        <f t="shared" si="18"/>
        <v>10.6</v>
      </c>
      <c r="G163" s="65">
        <f t="shared" si="17"/>
        <v>75.00599128096421</v>
      </c>
      <c r="H163" s="122">
        <f t="shared" si="19"/>
        <v>6.456371371839336</v>
      </c>
      <c r="I163" s="100">
        <v>0.5</v>
      </c>
      <c r="J163" s="32">
        <v>4</v>
      </c>
      <c r="K163" s="32" t="s">
        <v>51</v>
      </c>
      <c r="L163" s="32">
        <v>1</v>
      </c>
      <c r="M163" s="32">
        <v>0.9</v>
      </c>
      <c r="N163" s="101">
        <v>13.2</v>
      </c>
      <c r="O163" s="32" t="s">
        <v>128</v>
      </c>
      <c r="P163" s="115">
        <v>0</v>
      </c>
      <c r="Q163" s="167"/>
      <c r="R163" s="75"/>
      <c r="S163" s="32">
        <v>1020</v>
      </c>
      <c r="T163" s="27" t="s">
        <v>457</v>
      </c>
      <c r="U163" s="1" t="s">
        <v>300</v>
      </c>
      <c r="V163" s="2">
        <v>39968</v>
      </c>
      <c r="AG163" s="231"/>
      <c r="AH163" s="231">
        <f t="shared" si="20"/>
        <v>12.86092138362429</v>
      </c>
      <c r="AI163" s="231">
        <f t="shared" si="21"/>
        <v>11.244461571652899</v>
      </c>
      <c r="AJ163" s="231">
        <f t="shared" si="22"/>
        <v>9.646461571652898</v>
      </c>
      <c r="AK163" s="231">
        <f t="shared" si="23"/>
        <v>6.456371371839336</v>
      </c>
      <c r="AL163" s="231"/>
      <c r="AM163" s="231"/>
      <c r="AN163" s="231"/>
      <c r="AO163" s="231"/>
      <c r="AP163" s="231"/>
      <c r="AQ163" s="231"/>
      <c r="AR163" s="231"/>
      <c r="AS163" s="231"/>
      <c r="AT163" s="231"/>
      <c r="AU163" s="231"/>
    </row>
    <row r="164" spans="1:47" ht="12.75">
      <c r="A164" s="33">
        <v>39969</v>
      </c>
      <c r="B164" s="120">
        <v>13.5</v>
      </c>
      <c r="C164" s="74">
        <v>10.6</v>
      </c>
      <c r="D164" s="74">
        <v>17.7</v>
      </c>
      <c r="E164" s="74">
        <v>6</v>
      </c>
      <c r="F164" s="65">
        <f t="shared" si="18"/>
        <v>11.85</v>
      </c>
      <c r="G164" s="65">
        <f t="shared" si="17"/>
        <v>67.62051898017536</v>
      </c>
      <c r="H164" s="122">
        <f t="shared" si="19"/>
        <v>7.634150134035709</v>
      </c>
      <c r="I164" s="100">
        <v>3.3</v>
      </c>
      <c r="J164" s="32">
        <v>4</v>
      </c>
      <c r="K164" s="32" t="s">
        <v>48</v>
      </c>
      <c r="L164" s="32">
        <v>2</v>
      </c>
      <c r="M164" s="32">
        <v>1.8</v>
      </c>
      <c r="N164" s="101">
        <v>19.7</v>
      </c>
      <c r="O164" s="32" t="s">
        <v>299</v>
      </c>
      <c r="P164" s="115">
        <v>12.5</v>
      </c>
      <c r="Q164" s="167"/>
      <c r="R164" s="75"/>
      <c r="S164" s="32">
        <v>1010</v>
      </c>
      <c r="T164" s="27" t="s">
        <v>167</v>
      </c>
      <c r="U164" s="1" t="s">
        <v>84</v>
      </c>
      <c r="V164" s="2">
        <v>39969</v>
      </c>
      <c r="AG164" s="231"/>
      <c r="AH164" s="231">
        <f t="shared" si="20"/>
        <v>15.4662986641253</v>
      </c>
      <c r="AI164" s="231">
        <f t="shared" si="21"/>
        <v>12.775491423705457</v>
      </c>
      <c r="AJ164" s="231">
        <f t="shared" si="22"/>
        <v>10.458391423705457</v>
      </c>
      <c r="AK164" s="231">
        <f t="shared" si="23"/>
        <v>7.634150134035709</v>
      </c>
      <c r="AL164" s="231"/>
      <c r="AM164" s="231"/>
      <c r="AN164" s="231"/>
      <c r="AO164" s="231"/>
      <c r="AP164" s="231"/>
      <c r="AQ164" s="231"/>
      <c r="AR164" s="231"/>
      <c r="AS164" s="231"/>
      <c r="AT164" s="231"/>
      <c r="AU164" s="231"/>
    </row>
    <row r="165" spans="1:47" ht="12.75">
      <c r="A165" s="33">
        <v>39970</v>
      </c>
      <c r="B165" s="120">
        <v>9</v>
      </c>
      <c r="C165" s="74">
        <v>8.8</v>
      </c>
      <c r="D165" s="175">
        <v>11.7</v>
      </c>
      <c r="E165" s="74">
        <v>8.7</v>
      </c>
      <c r="F165" s="65">
        <f t="shared" si="18"/>
        <v>10.2</v>
      </c>
      <c r="G165" s="65">
        <f t="shared" si="17"/>
        <v>97.26465264817581</v>
      </c>
      <c r="H165" s="122">
        <f t="shared" si="19"/>
        <v>8.590024225945662</v>
      </c>
      <c r="I165" s="100">
        <v>8.1</v>
      </c>
      <c r="J165" s="32">
        <v>8</v>
      </c>
      <c r="K165" s="32" t="s">
        <v>231</v>
      </c>
      <c r="L165" s="32">
        <v>4</v>
      </c>
      <c r="M165" s="32">
        <v>8</v>
      </c>
      <c r="N165" s="101">
        <v>31.5</v>
      </c>
      <c r="O165" s="32" t="s">
        <v>48</v>
      </c>
      <c r="P165" s="115">
        <v>9.7</v>
      </c>
      <c r="Q165" s="167"/>
      <c r="R165" s="75"/>
      <c r="S165" s="32">
        <v>1003</v>
      </c>
      <c r="T165" s="27" t="s">
        <v>370</v>
      </c>
      <c r="U165" s="1" t="s">
        <v>85</v>
      </c>
      <c r="V165" s="2">
        <v>39970</v>
      </c>
      <c r="AG165" s="231"/>
      <c r="AH165" s="231">
        <f t="shared" si="20"/>
        <v>11.474893337456098</v>
      </c>
      <c r="AI165" s="231">
        <f t="shared" si="21"/>
        <v>11.32081514642534</v>
      </c>
      <c r="AJ165" s="231">
        <f t="shared" si="22"/>
        <v>11.161015146425342</v>
      </c>
      <c r="AK165" s="231">
        <f t="shared" si="23"/>
        <v>8.590024225945662</v>
      </c>
      <c r="AL165" s="231"/>
      <c r="AM165" s="231"/>
      <c r="AN165" s="231"/>
      <c r="AO165" s="231"/>
      <c r="AP165" s="231"/>
      <c r="AQ165" s="231"/>
      <c r="AR165" s="231"/>
      <c r="AS165" s="231"/>
      <c r="AT165" s="231"/>
      <c r="AU165" s="231"/>
    </row>
    <row r="166" spans="1:47" ht="12.75">
      <c r="A166" s="33">
        <v>39971</v>
      </c>
      <c r="B166" s="120">
        <v>10.6</v>
      </c>
      <c r="C166" s="74">
        <v>10.3</v>
      </c>
      <c r="D166" s="175">
        <v>12</v>
      </c>
      <c r="E166" s="74">
        <v>8.7</v>
      </c>
      <c r="F166" s="65">
        <f t="shared" si="18"/>
        <v>10.35</v>
      </c>
      <c r="G166" s="65">
        <f t="shared" si="17"/>
        <v>96.14103457341763</v>
      </c>
      <c r="H166" s="122">
        <f t="shared" si="19"/>
        <v>10.011150690365948</v>
      </c>
      <c r="I166" s="100">
        <v>7.5</v>
      </c>
      <c r="J166" s="32">
        <v>8</v>
      </c>
      <c r="K166" s="32" t="s">
        <v>47</v>
      </c>
      <c r="L166" s="32">
        <v>4</v>
      </c>
      <c r="M166" s="32">
        <v>2.8</v>
      </c>
      <c r="N166" s="101">
        <v>31.5</v>
      </c>
      <c r="O166" s="32" t="s">
        <v>299</v>
      </c>
      <c r="P166" s="171">
        <v>23.3</v>
      </c>
      <c r="Q166" s="167"/>
      <c r="R166" s="75"/>
      <c r="S166" s="32">
        <v>999</v>
      </c>
      <c r="T166" s="27" t="s">
        <v>430</v>
      </c>
      <c r="U166" s="1" t="s">
        <v>86</v>
      </c>
      <c r="V166" s="2">
        <v>39971</v>
      </c>
      <c r="AG166" s="231"/>
      <c r="AH166" s="231">
        <f t="shared" si="20"/>
        <v>12.775491423705457</v>
      </c>
      <c r="AI166" s="231">
        <f t="shared" si="21"/>
        <v>12.522189626588666</v>
      </c>
      <c r="AJ166" s="231">
        <f t="shared" si="22"/>
        <v>12.282489626588667</v>
      </c>
      <c r="AK166" s="231">
        <f t="shared" si="23"/>
        <v>10.011150690365948</v>
      </c>
      <c r="AL166" s="231"/>
      <c r="AM166" s="231"/>
      <c r="AN166" s="231"/>
      <c r="AO166" s="231"/>
      <c r="AP166" s="231"/>
      <c r="AQ166" s="231"/>
      <c r="AR166" s="231"/>
      <c r="AS166" s="231"/>
      <c r="AT166" s="231"/>
      <c r="AU166" s="231"/>
    </row>
    <row r="167" spans="1:47" ht="12.75">
      <c r="A167" s="33">
        <v>39972</v>
      </c>
      <c r="B167" s="120">
        <v>12</v>
      </c>
      <c r="C167" s="74">
        <v>10.3</v>
      </c>
      <c r="D167" s="74">
        <v>16.1</v>
      </c>
      <c r="E167" s="74">
        <v>8.1</v>
      </c>
      <c r="F167" s="65">
        <f t="shared" si="18"/>
        <v>12.100000000000001</v>
      </c>
      <c r="G167" s="65">
        <f t="shared" si="17"/>
        <v>79.63889675216453</v>
      </c>
      <c r="H167" s="122">
        <f t="shared" si="19"/>
        <v>8.59382458803071</v>
      </c>
      <c r="I167" s="100">
        <v>5</v>
      </c>
      <c r="J167" s="32">
        <v>4</v>
      </c>
      <c r="K167" s="32" t="s">
        <v>47</v>
      </c>
      <c r="L167" s="32">
        <v>4</v>
      </c>
      <c r="M167" s="32">
        <v>5.5</v>
      </c>
      <c r="N167" s="101">
        <v>24</v>
      </c>
      <c r="O167" s="32" t="s">
        <v>48</v>
      </c>
      <c r="P167" s="115">
        <v>0</v>
      </c>
      <c r="Q167" s="167"/>
      <c r="R167" s="75"/>
      <c r="S167" s="32">
        <v>1007</v>
      </c>
      <c r="T167" s="27" t="s">
        <v>139</v>
      </c>
      <c r="U167" s="1" t="s">
        <v>87</v>
      </c>
      <c r="V167" s="2">
        <v>39972</v>
      </c>
      <c r="AG167" s="231"/>
      <c r="AH167" s="231">
        <f t="shared" si="20"/>
        <v>14.01813696808305</v>
      </c>
      <c r="AI167" s="231">
        <f t="shared" si="21"/>
        <v>12.522189626588666</v>
      </c>
      <c r="AJ167" s="231">
        <f t="shared" si="22"/>
        <v>11.163889626588666</v>
      </c>
      <c r="AK167" s="231">
        <f t="shared" si="23"/>
        <v>8.59382458803071</v>
      </c>
      <c r="AL167" s="231"/>
      <c r="AM167" s="231"/>
      <c r="AN167" s="231"/>
      <c r="AO167" s="231"/>
      <c r="AP167" s="231"/>
      <c r="AQ167" s="231"/>
      <c r="AR167" s="231"/>
      <c r="AS167" s="231"/>
      <c r="AT167" s="231"/>
      <c r="AU167" s="231"/>
    </row>
    <row r="168" spans="1:47" ht="12.75">
      <c r="A168" s="33">
        <v>39973</v>
      </c>
      <c r="B168" s="120">
        <v>12.9</v>
      </c>
      <c r="C168" s="74">
        <v>11.2</v>
      </c>
      <c r="D168" s="74">
        <v>15.2</v>
      </c>
      <c r="E168" s="74">
        <v>8.7</v>
      </c>
      <c r="F168" s="65">
        <f t="shared" si="18"/>
        <v>11.95</v>
      </c>
      <c r="G168" s="65">
        <f aca="true" t="shared" si="24" ref="G168:G231">100*(AJ168/AH168)</f>
        <v>80.26738558672233</v>
      </c>
      <c r="H168" s="122">
        <f t="shared" si="19"/>
        <v>9.586408201564932</v>
      </c>
      <c r="I168" s="100">
        <v>6.5</v>
      </c>
      <c r="J168" s="32">
        <v>7</v>
      </c>
      <c r="K168" s="32" t="s">
        <v>231</v>
      </c>
      <c r="L168" s="32">
        <v>2</v>
      </c>
      <c r="M168" s="32">
        <v>0.3</v>
      </c>
      <c r="N168" s="101">
        <v>12.2</v>
      </c>
      <c r="O168" s="32" t="s">
        <v>47</v>
      </c>
      <c r="P168" s="115">
        <v>0.6</v>
      </c>
      <c r="Q168" s="167"/>
      <c r="R168" s="75"/>
      <c r="S168" s="32">
        <v>1006</v>
      </c>
      <c r="T168" s="27" t="s">
        <v>90</v>
      </c>
      <c r="U168" s="1" t="s">
        <v>88</v>
      </c>
      <c r="V168" s="2">
        <v>39973</v>
      </c>
      <c r="AG168" s="231"/>
      <c r="AH168" s="231">
        <f t="shared" si="20"/>
        <v>14.871986197959439</v>
      </c>
      <c r="AI168" s="231">
        <f t="shared" si="21"/>
        <v>13.295654505920231</v>
      </c>
      <c r="AJ168" s="231">
        <f t="shared" si="22"/>
        <v>11.93735450592023</v>
      </c>
      <c r="AK168" s="231">
        <f t="shared" si="23"/>
        <v>9.586408201564932</v>
      </c>
      <c r="AL168" s="231"/>
      <c r="AM168" s="231"/>
      <c r="AN168" s="231"/>
      <c r="AO168" s="231"/>
      <c r="AP168" s="231"/>
      <c r="AQ168" s="231"/>
      <c r="AR168" s="231"/>
      <c r="AS168" s="231"/>
      <c r="AT168" s="231"/>
      <c r="AU168" s="231"/>
    </row>
    <row r="169" spans="1:47" ht="12.75">
      <c r="A169" s="33">
        <v>39974</v>
      </c>
      <c r="B169" s="120">
        <v>14</v>
      </c>
      <c r="C169" s="74">
        <v>12.6</v>
      </c>
      <c r="D169" s="74">
        <v>17.2</v>
      </c>
      <c r="E169" s="74">
        <v>9.7</v>
      </c>
      <c r="F169" s="65">
        <f t="shared" si="18"/>
        <v>13.45</v>
      </c>
      <c r="G169" s="65">
        <f t="shared" si="24"/>
        <v>84.2679877492765</v>
      </c>
      <c r="H169" s="122">
        <f t="shared" si="19"/>
        <v>11.389570299940866</v>
      </c>
      <c r="I169" s="100">
        <v>8.5</v>
      </c>
      <c r="J169" s="32">
        <v>7</v>
      </c>
      <c r="K169" s="32" t="s">
        <v>48</v>
      </c>
      <c r="L169" s="32">
        <v>2</v>
      </c>
      <c r="M169" s="32">
        <v>1.3</v>
      </c>
      <c r="N169" s="101">
        <v>19.7</v>
      </c>
      <c r="O169" s="32" t="s">
        <v>231</v>
      </c>
      <c r="P169" s="171">
        <v>9.4</v>
      </c>
      <c r="Q169" s="167"/>
      <c r="R169" s="75"/>
      <c r="S169" s="32">
        <v>1010</v>
      </c>
      <c r="T169" s="27" t="s">
        <v>435</v>
      </c>
      <c r="U169" s="1" t="s">
        <v>89</v>
      </c>
      <c r="V169" s="2">
        <v>39974</v>
      </c>
      <c r="AG169" s="231"/>
      <c r="AH169" s="231">
        <f t="shared" si="20"/>
        <v>15.977392985196072</v>
      </c>
      <c r="AI169" s="231">
        <f t="shared" si="21"/>
        <v>14.58242756341879</v>
      </c>
      <c r="AJ169" s="231">
        <f t="shared" si="22"/>
        <v>13.46382756341879</v>
      </c>
      <c r="AK169" s="231">
        <f t="shared" si="23"/>
        <v>11.389570299940866</v>
      </c>
      <c r="AL169" s="231"/>
      <c r="AM169" s="231"/>
      <c r="AN169" s="231"/>
      <c r="AO169" s="231"/>
      <c r="AP169" s="231"/>
      <c r="AQ169" s="231"/>
      <c r="AR169" s="231"/>
      <c r="AS169" s="231"/>
      <c r="AT169" s="231"/>
      <c r="AU169" s="231"/>
    </row>
    <row r="170" spans="1:47" ht="12.75">
      <c r="A170" s="33">
        <v>39975</v>
      </c>
      <c r="B170" s="120">
        <v>13.1</v>
      </c>
      <c r="C170" s="74">
        <v>11.3</v>
      </c>
      <c r="D170" s="74">
        <v>17.3</v>
      </c>
      <c r="E170" s="74">
        <v>9.5</v>
      </c>
      <c r="F170" s="65">
        <f t="shared" si="18"/>
        <v>13.4</v>
      </c>
      <c r="G170" s="65">
        <f t="shared" si="24"/>
        <v>79.28110983711815</v>
      </c>
      <c r="H170" s="122">
        <f t="shared" si="19"/>
        <v>9.597098818878063</v>
      </c>
      <c r="I170" s="100">
        <v>7.9</v>
      </c>
      <c r="J170" s="32">
        <v>5</v>
      </c>
      <c r="K170" s="32" t="s">
        <v>52</v>
      </c>
      <c r="L170" s="32">
        <v>3</v>
      </c>
      <c r="M170" s="32">
        <v>4.3</v>
      </c>
      <c r="N170" s="101">
        <v>21.8</v>
      </c>
      <c r="O170" s="32" t="s">
        <v>275</v>
      </c>
      <c r="P170" s="115">
        <v>0</v>
      </c>
      <c r="Q170" s="167"/>
      <c r="R170" s="75"/>
      <c r="S170" s="32">
        <v>1015</v>
      </c>
      <c r="T170" s="27" t="s">
        <v>284</v>
      </c>
      <c r="U170" s="1" t="s">
        <v>300</v>
      </c>
      <c r="V170" s="2">
        <v>39975</v>
      </c>
      <c r="AG170" s="231"/>
      <c r="AH170" s="231">
        <f t="shared" si="20"/>
        <v>15.067820814875786</v>
      </c>
      <c r="AI170" s="231">
        <f t="shared" si="21"/>
        <v>13.384135570301822</v>
      </c>
      <c r="AJ170" s="231">
        <f t="shared" si="22"/>
        <v>11.945935570301824</v>
      </c>
      <c r="AK170" s="231">
        <f t="shared" si="23"/>
        <v>9.597098818878063</v>
      </c>
      <c r="AL170" s="231"/>
      <c r="AM170" s="231"/>
      <c r="AN170" s="231"/>
      <c r="AO170" s="231"/>
      <c r="AP170" s="231"/>
      <c r="AQ170" s="231"/>
      <c r="AR170" s="231"/>
      <c r="AS170" s="231"/>
      <c r="AT170" s="231"/>
      <c r="AU170" s="231"/>
    </row>
    <row r="171" spans="1:47" ht="12.75">
      <c r="A171" s="33">
        <v>39976</v>
      </c>
      <c r="B171" s="120">
        <v>13.4</v>
      </c>
      <c r="C171" s="74">
        <v>10.2</v>
      </c>
      <c r="D171" s="74">
        <v>20.6</v>
      </c>
      <c r="E171" s="172">
        <v>3.3</v>
      </c>
      <c r="F171" s="65">
        <f t="shared" si="18"/>
        <v>11.950000000000001</v>
      </c>
      <c r="G171" s="65">
        <f t="shared" si="24"/>
        <v>64.31119637494224</v>
      </c>
      <c r="H171" s="122">
        <f t="shared" si="19"/>
        <v>6.806689052760522</v>
      </c>
      <c r="I171" s="100">
        <v>1.1</v>
      </c>
      <c r="J171" s="32">
        <v>2</v>
      </c>
      <c r="K171" s="32" t="s">
        <v>51</v>
      </c>
      <c r="L171" s="32">
        <v>1</v>
      </c>
      <c r="M171" s="32">
        <v>1.4</v>
      </c>
      <c r="N171" s="101">
        <v>13.2</v>
      </c>
      <c r="O171" s="32" t="s">
        <v>49</v>
      </c>
      <c r="P171" s="115">
        <v>0</v>
      </c>
      <c r="Q171" s="167"/>
      <c r="R171" s="75"/>
      <c r="S171" s="32">
        <v>1020</v>
      </c>
      <c r="T171" s="27" t="s">
        <v>279</v>
      </c>
      <c r="U171" s="1" t="s">
        <v>84</v>
      </c>
      <c r="V171" s="2">
        <v>39976</v>
      </c>
      <c r="AG171" s="231"/>
      <c r="AH171" s="231">
        <f t="shared" si="20"/>
        <v>15.365821170728879</v>
      </c>
      <c r="AI171" s="231">
        <f t="shared" si="21"/>
        <v>12.4387434277299</v>
      </c>
      <c r="AJ171" s="231">
        <f t="shared" si="22"/>
        <v>9.8819434277299</v>
      </c>
      <c r="AK171" s="231">
        <f t="shared" si="23"/>
        <v>6.806689052760522</v>
      </c>
      <c r="AL171" s="231"/>
      <c r="AM171" s="231"/>
      <c r="AN171" s="231"/>
      <c r="AO171" s="231"/>
      <c r="AP171" s="231"/>
      <c r="AQ171" s="231"/>
      <c r="AR171" s="231"/>
      <c r="AS171" s="231"/>
      <c r="AT171" s="231"/>
      <c r="AU171" s="231"/>
    </row>
    <row r="172" spans="1:47" ht="12.75">
      <c r="A172" s="33">
        <v>39977</v>
      </c>
      <c r="B172" s="120">
        <v>17</v>
      </c>
      <c r="C172" s="74">
        <v>14.1</v>
      </c>
      <c r="D172" s="74">
        <v>22.8</v>
      </c>
      <c r="E172" s="74">
        <v>13.6</v>
      </c>
      <c r="F172" s="65">
        <f t="shared" si="18"/>
        <v>18.2</v>
      </c>
      <c r="G172" s="65">
        <f t="shared" si="24"/>
        <v>71.07035032140632</v>
      </c>
      <c r="H172" s="122">
        <f t="shared" si="19"/>
        <v>11.72311878651337</v>
      </c>
      <c r="I172" s="100">
        <v>10.6</v>
      </c>
      <c r="J172" s="32">
        <v>3</v>
      </c>
      <c r="K172" s="32" t="s">
        <v>128</v>
      </c>
      <c r="L172" s="32">
        <v>2</v>
      </c>
      <c r="M172" s="32">
        <v>1.6</v>
      </c>
      <c r="N172" s="101">
        <v>16.1</v>
      </c>
      <c r="O172" s="32" t="s">
        <v>128</v>
      </c>
      <c r="P172" s="115">
        <v>0</v>
      </c>
      <c r="Q172" s="167"/>
      <c r="R172" s="75"/>
      <c r="S172" s="32">
        <v>1018</v>
      </c>
      <c r="T172" s="27" t="s">
        <v>462</v>
      </c>
      <c r="U172" s="1" t="s">
        <v>85</v>
      </c>
      <c r="V172" s="2">
        <v>39977</v>
      </c>
      <c r="AG172" s="231"/>
      <c r="AH172" s="231">
        <f t="shared" si="20"/>
        <v>19.367110246872254</v>
      </c>
      <c r="AI172" s="231">
        <f t="shared" si="21"/>
        <v>16.081373099585093</v>
      </c>
      <c r="AJ172" s="231">
        <f t="shared" si="22"/>
        <v>13.764273099585093</v>
      </c>
      <c r="AK172" s="231">
        <f t="shared" si="23"/>
        <v>11.72311878651337</v>
      </c>
      <c r="AL172" s="231"/>
      <c r="AM172" s="231"/>
      <c r="AN172" s="231"/>
      <c r="AO172" s="231"/>
      <c r="AP172" s="231"/>
      <c r="AQ172" s="231"/>
      <c r="AR172" s="231"/>
      <c r="AS172" s="231"/>
      <c r="AT172" s="231"/>
      <c r="AU172" s="231"/>
    </row>
    <row r="173" spans="1:47" ht="15">
      <c r="A173" s="33">
        <v>39978</v>
      </c>
      <c r="B173" s="120">
        <v>17.4</v>
      </c>
      <c r="C173" s="74">
        <v>14</v>
      </c>
      <c r="D173" s="74">
        <v>22.6</v>
      </c>
      <c r="E173" s="74">
        <v>13.2</v>
      </c>
      <c r="F173" s="65">
        <f t="shared" si="18"/>
        <v>17.9</v>
      </c>
      <c r="G173" s="65">
        <f t="shared" si="24"/>
        <v>66.75921494500679</v>
      </c>
      <c r="H173" s="122">
        <f t="shared" si="19"/>
        <v>11.160439218890904</v>
      </c>
      <c r="I173" s="100">
        <v>10.4</v>
      </c>
      <c r="J173" s="32">
        <v>3</v>
      </c>
      <c r="K173" s="32" t="s">
        <v>52</v>
      </c>
      <c r="L173" s="32">
        <v>2</v>
      </c>
      <c r="M173" s="32">
        <v>1</v>
      </c>
      <c r="N173" s="101">
        <v>16.8</v>
      </c>
      <c r="O173" s="32" t="s">
        <v>128</v>
      </c>
      <c r="P173" s="115">
        <v>0.3</v>
      </c>
      <c r="Q173" s="167"/>
      <c r="R173" s="75"/>
      <c r="S173" s="32">
        <v>1017</v>
      </c>
      <c r="T173" s="176" t="s">
        <v>267</v>
      </c>
      <c r="U173" s="1" t="s">
        <v>86</v>
      </c>
      <c r="V173" s="2">
        <v>39978</v>
      </c>
      <c r="AG173" s="231"/>
      <c r="AH173" s="231">
        <f t="shared" si="20"/>
        <v>19.863614328178834</v>
      </c>
      <c r="AI173" s="231">
        <f t="shared" si="21"/>
        <v>15.977392985196072</v>
      </c>
      <c r="AJ173" s="231">
        <f t="shared" si="22"/>
        <v>13.260792985196073</v>
      </c>
      <c r="AK173" s="231">
        <f t="shared" si="23"/>
        <v>11.160439218890904</v>
      </c>
      <c r="AL173" s="231"/>
      <c r="AM173" s="231"/>
      <c r="AN173" s="231"/>
      <c r="AO173" s="231"/>
      <c r="AP173" s="231"/>
      <c r="AQ173" s="231"/>
      <c r="AR173" s="231"/>
      <c r="AS173" s="231"/>
      <c r="AT173" s="231"/>
      <c r="AU173" s="231"/>
    </row>
    <row r="174" spans="1:47" ht="12.75">
      <c r="A174" s="33">
        <v>39979</v>
      </c>
      <c r="B174" s="120">
        <v>17.4</v>
      </c>
      <c r="C174" s="74">
        <v>14.8</v>
      </c>
      <c r="D174" s="74">
        <v>22.8</v>
      </c>
      <c r="E174" s="74">
        <v>11.5</v>
      </c>
      <c r="F174" s="65">
        <f t="shared" si="18"/>
        <v>17.15</v>
      </c>
      <c r="G174" s="65">
        <f t="shared" si="24"/>
        <v>74.24943588675387</v>
      </c>
      <c r="H174" s="122">
        <f t="shared" si="19"/>
        <v>12.77282009997953</v>
      </c>
      <c r="I174" s="100">
        <v>9.1</v>
      </c>
      <c r="J174" s="32">
        <v>5</v>
      </c>
      <c r="K174" s="32" t="s">
        <v>298</v>
      </c>
      <c r="L174" s="32">
        <v>0</v>
      </c>
      <c r="M174" s="32">
        <v>1.5</v>
      </c>
      <c r="N174" s="101">
        <v>21.1</v>
      </c>
      <c r="O174" s="32" t="s">
        <v>52</v>
      </c>
      <c r="P174" s="115">
        <v>0</v>
      </c>
      <c r="Q174" s="167"/>
      <c r="R174" s="75"/>
      <c r="S174" s="32">
        <v>1015</v>
      </c>
      <c r="T174" s="27" t="s">
        <v>311</v>
      </c>
      <c r="U174" s="1" t="s">
        <v>87</v>
      </c>
      <c r="V174" s="2">
        <v>39979</v>
      </c>
      <c r="AG174" s="231"/>
      <c r="AH174" s="231">
        <f t="shared" si="20"/>
        <v>19.863614328178834</v>
      </c>
      <c r="AI174" s="231">
        <f t="shared" si="21"/>
        <v>16.8260215853932</v>
      </c>
      <c r="AJ174" s="231">
        <f t="shared" si="22"/>
        <v>14.7486215853932</v>
      </c>
      <c r="AK174" s="231">
        <f t="shared" si="23"/>
        <v>12.77282009997953</v>
      </c>
      <c r="AL174" s="231"/>
      <c r="AM174" s="231"/>
      <c r="AN174" s="231"/>
      <c r="AO174" s="231"/>
      <c r="AP174" s="231"/>
      <c r="AQ174" s="231"/>
      <c r="AR174" s="231"/>
      <c r="AS174" s="231"/>
      <c r="AT174" s="231"/>
      <c r="AU174" s="231"/>
    </row>
    <row r="175" spans="1:47" ht="12.75">
      <c r="A175" s="33">
        <v>39980</v>
      </c>
      <c r="B175" s="120">
        <v>16</v>
      </c>
      <c r="C175" s="74">
        <v>12.9</v>
      </c>
      <c r="D175" s="74">
        <v>22.4</v>
      </c>
      <c r="E175" s="74">
        <v>7.3</v>
      </c>
      <c r="F175" s="65">
        <f t="shared" si="18"/>
        <v>14.85</v>
      </c>
      <c r="G175" s="65">
        <f t="shared" si="24"/>
        <v>68.20547549935522</v>
      </c>
      <c r="H175" s="122">
        <f t="shared" si="19"/>
        <v>10.14744673218663</v>
      </c>
      <c r="I175" s="100">
        <v>4.9</v>
      </c>
      <c r="J175" s="32">
        <v>4</v>
      </c>
      <c r="K175" s="32" t="s">
        <v>48</v>
      </c>
      <c r="L175" s="32">
        <v>2</v>
      </c>
      <c r="M175" s="32">
        <v>1.4</v>
      </c>
      <c r="N175" s="101">
        <v>13.9</v>
      </c>
      <c r="O175" s="32" t="s">
        <v>257</v>
      </c>
      <c r="P175" s="115">
        <v>0</v>
      </c>
      <c r="Q175" s="167"/>
      <c r="R175" s="75"/>
      <c r="S175" s="32">
        <v>1021</v>
      </c>
      <c r="T175" s="27" t="s">
        <v>106</v>
      </c>
      <c r="U175" s="1" t="s">
        <v>88</v>
      </c>
      <c r="V175" s="2">
        <v>39980</v>
      </c>
      <c r="AG175" s="231"/>
      <c r="AH175" s="231">
        <f t="shared" si="20"/>
        <v>18.173154145192665</v>
      </c>
      <c r="AI175" s="231">
        <f t="shared" si="21"/>
        <v>14.871986197959439</v>
      </c>
      <c r="AJ175" s="231">
        <f t="shared" si="22"/>
        <v>12.39508619795944</v>
      </c>
      <c r="AK175" s="231">
        <f t="shared" si="23"/>
        <v>10.14744673218663</v>
      </c>
      <c r="AL175" s="231"/>
      <c r="AM175" s="231"/>
      <c r="AN175" s="231"/>
      <c r="AO175" s="231"/>
      <c r="AP175" s="231"/>
      <c r="AQ175" s="231"/>
      <c r="AR175" s="231"/>
      <c r="AS175" s="231"/>
      <c r="AT175" s="231"/>
      <c r="AU175" s="231"/>
    </row>
    <row r="176" spans="1:47" ht="12.75">
      <c r="A176" s="33">
        <v>39981</v>
      </c>
      <c r="B176" s="120">
        <v>15</v>
      </c>
      <c r="C176" s="74">
        <v>13.4</v>
      </c>
      <c r="D176" s="74">
        <v>16.4</v>
      </c>
      <c r="E176" s="74">
        <v>11.4</v>
      </c>
      <c r="F176" s="65">
        <f t="shared" si="18"/>
        <v>13.899999999999999</v>
      </c>
      <c r="G176" s="65">
        <f t="shared" si="24"/>
        <v>82.65198679641871</v>
      </c>
      <c r="H176" s="122">
        <f t="shared" si="19"/>
        <v>12.074800079322255</v>
      </c>
      <c r="I176" s="100">
        <v>8.9</v>
      </c>
      <c r="J176" s="32">
        <v>8</v>
      </c>
      <c r="K176" s="32" t="s">
        <v>50</v>
      </c>
      <c r="L176" s="32">
        <v>4</v>
      </c>
      <c r="M176" s="32">
        <v>7</v>
      </c>
      <c r="N176" s="101">
        <v>27.9</v>
      </c>
      <c r="O176" s="32" t="s">
        <v>51</v>
      </c>
      <c r="P176" s="115">
        <v>3.3</v>
      </c>
      <c r="Q176" s="167"/>
      <c r="R176" s="75"/>
      <c r="S176" s="32">
        <v>1014</v>
      </c>
      <c r="T176" s="27" t="s">
        <v>169</v>
      </c>
      <c r="U176" s="1" t="s">
        <v>89</v>
      </c>
      <c r="V176" s="2">
        <v>39981</v>
      </c>
      <c r="AG176" s="231"/>
      <c r="AH176" s="231">
        <f t="shared" si="20"/>
        <v>17.04426199146042</v>
      </c>
      <c r="AI176" s="231">
        <f t="shared" si="21"/>
        <v>15.365821170728879</v>
      </c>
      <c r="AJ176" s="231">
        <f t="shared" si="22"/>
        <v>14.087421170728879</v>
      </c>
      <c r="AK176" s="231">
        <f t="shared" si="23"/>
        <v>12.074800079322255</v>
      </c>
      <c r="AL176" s="231"/>
      <c r="AM176" s="231"/>
      <c r="AN176" s="231"/>
      <c r="AO176" s="231"/>
      <c r="AP176" s="231"/>
      <c r="AQ176" s="231"/>
      <c r="AR176" s="231"/>
      <c r="AS176" s="231"/>
      <c r="AT176" s="231"/>
      <c r="AU176" s="231"/>
    </row>
    <row r="177" spans="1:47" ht="12.75">
      <c r="A177" s="33">
        <v>39982</v>
      </c>
      <c r="B177" s="120">
        <v>15</v>
      </c>
      <c r="C177" s="74">
        <v>12</v>
      </c>
      <c r="D177" s="74">
        <v>17.4</v>
      </c>
      <c r="E177" s="74">
        <v>7</v>
      </c>
      <c r="F177" s="65">
        <f t="shared" si="18"/>
        <v>12.2</v>
      </c>
      <c r="G177" s="65">
        <f t="shared" si="24"/>
        <v>68.18210711561179</v>
      </c>
      <c r="H177" s="122">
        <f t="shared" si="19"/>
        <v>9.187654767521169</v>
      </c>
      <c r="I177" s="100">
        <v>4</v>
      </c>
      <c r="J177" s="32">
        <v>5</v>
      </c>
      <c r="K177" s="32" t="s">
        <v>83</v>
      </c>
      <c r="L177" s="32">
        <v>4</v>
      </c>
      <c r="M177" s="32">
        <v>7.5</v>
      </c>
      <c r="N177" s="101">
        <v>25.4</v>
      </c>
      <c r="O177" s="32" t="s">
        <v>128</v>
      </c>
      <c r="P177" s="115">
        <v>0</v>
      </c>
      <c r="Q177" s="167"/>
      <c r="R177" s="75"/>
      <c r="S177" s="32">
        <v>1016</v>
      </c>
      <c r="T177" s="27" t="s">
        <v>237</v>
      </c>
      <c r="U177" s="1" t="s">
        <v>300</v>
      </c>
      <c r="V177" s="2">
        <v>39982</v>
      </c>
      <c r="AG177" s="231"/>
      <c r="AH177" s="231">
        <f t="shared" si="20"/>
        <v>17.04426199146042</v>
      </c>
      <c r="AI177" s="231">
        <f t="shared" si="21"/>
        <v>14.01813696808305</v>
      </c>
      <c r="AJ177" s="231">
        <f t="shared" si="22"/>
        <v>11.62113696808305</v>
      </c>
      <c r="AK177" s="231">
        <f t="shared" si="23"/>
        <v>9.187654767521169</v>
      </c>
      <c r="AL177" s="231"/>
      <c r="AM177" s="231"/>
      <c r="AN177" s="231"/>
      <c r="AO177" s="231"/>
      <c r="AP177" s="231"/>
      <c r="AQ177" s="231"/>
      <c r="AR177" s="231"/>
      <c r="AS177" s="231"/>
      <c r="AT177" s="231"/>
      <c r="AU177" s="231"/>
    </row>
    <row r="178" spans="1:47" ht="12.75">
      <c r="A178" s="33">
        <v>39983</v>
      </c>
      <c r="B178" s="120">
        <v>14.8</v>
      </c>
      <c r="C178" s="74">
        <v>11.9</v>
      </c>
      <c r="D178" s="74">
        <v>16.9</v>
      </c>
      <c r="E178" s="74">
        <v>8.1</v>
      </c>
      <c r="F178" s="65">
        <f t="shared" si="18"/>
        <v>12.5</v>
      </c>
      <c r="G178" s="65">
        <f t="shared" si="24"/>
        <v>68.99360677380638</v>
      </c>
      <c r="H178" s="122">
        <f t="shared" si="19"/>
        <v>9.172006064766732</v>
      </c>
      <c r="I178" s="100">
        <v>4.6</v>
      </c>
      <c r="J178" s="32">
        <v>7</v>
      </c>
      <c r="K178" s="32" t="s">
        <v>51</v>
      </c>
      <c r="L178" s="32">
        <v>4</v>
      </c>
      <c r="M178" s="32">
        <v>7.7</v>
      </c>
      <c r="N178" s="101">
        <v>26.8</v>
      </c>
      <c r="O178" s="32" t="s">
        <v>275</v>
      </c>
      <c r="P178" s="115">
        <v>0.6</v>
      </c>
      <c r="Q178" s="167"/>
      <c r="R178" s="75"/>
      <c r="S178" s="32">
        <v>1018</v>
      </c>
      <c r="T178" s="27" t="s">
        <v>372</v>
      </c>
      <c r="U178" s="1" t="s">
        <v>84</v>
      </c>
      <c r="V178" s="2">
        <v>39983</v>
      </c>
      <c r="AG178" s="231"/>
      <c r="AH178" s="231">
        <f t="shared" si="20"/>
        <v>16.8260215853932</v>
      </c>
      <c r="AI178" s="231">
        <f t="shared" si="21"/>
        <v>13.925979168301964</v>
      </c>
      <c r="AJ178" s="231">
        <f t="shared" si="22"/>
        <v>11.608879168301964</v>
      </c>
      <c r="AK178" s="231">
        <f t="shared" si="23"/>
        <v>9.172006064766732</v>
      </c>
      <c r="AL178" s="231"/>
      <c r="AM178" s="231"/>
      <c r="AN178" s="231"/>
      <c r="AO178" s="231"/>
      <c r="AP178" s="231"/>
      <c r="AQ178" s="231"/>
      <c r="AR178" s="231"/>
      <c r="AS178" s="231"/>
      <c r="AT178" s="231"/>
      <c r="AU178" s="231"/>
    </row>
    <row r="179" spans="1:47" ht="12.75">
      <c r="A179" s="33">
        <v>39984</v>
      </c>
      <c r="B179" s="120">
        <v>13.1</v>
      </c>
      <c r="C179" s="74">
        <v>11.8</v>
      </c>
      <c r="D179" s="74">
        <v>18.6</v>
      </c>
      <c r="E179" s="74">
        <v>9.6</v>
      </c>
      <c r="F179" s="65">
        <f t="shared" si="18"/>
        <v>14.100000000000001</v>
      </c>
      <c r="G179" s="65">
        <f t="shared" si="24"/>
        <v>84.9204050191544</v>
      </c>
      <c r="H179" s="122">
        <f t="shared" si="19"/>
        <v>10.623654760187225</v>
      </c>
      <c r="I179" s="100">
        <v>6.8</v>
      </c>
      <c r="J179" s="32">
        <v>7</v>
      </c>
      <c r="K179" s="32" t="s">
        <v>128</v>
      </c>
      <c r="L179" s="32">
        <v>3</v>
      </c>
      <c r="M179" s="32">
        <v>6.1</v>
      </c>
      <c r="N179" s="101">
        <v>23.2</v>
      </c>
      <c r="O179" s="32" t="s">
        <v>52</v>
      </c>
      <c r="P179" s="115">
        <v>0</v>
      </c>
      <c r="Q179" s="167"/>
      <c r="R179" s="75"/>
      <c r="S179" s="32">
        <v>1022</v>
      </c>
      <c r="T179" s="27" t="s">
        <v>242</v>
      </c>
      <c r="U179" s="1" t="s">
        <v>85</v>
      </c>
      <c r="V179" s="2">
        <v>39984</v>
      </c>
      <c r="AG179" s="231"/>
      <c r="AH179" s="231">
        <f t="shared" si="20"/>
        <v>15.067820814875786</v>
      </c>
      <c r="AI179" s="231">
        <f t="shared" si="21"/>
        <v>13.834354463552966</v>
      </c>
      <c r="AJ179" s="231">
        <f t="shared" si="22"/>
        <v>12.795654463552967</v>
      </c>
      <c r="AK179" s="231">
        <f t="shared" si="23"/>
        <v>10.623654760187225</v>
      </c>
      <c r="AL179" s="231"/>
      <c r="AM179" s="231"/>
      <c r="AN179" s="231"/>
      <c r="AO179" s="231"/>
      <c r="AP179" s="231"/>
      <c r="AQ179" s="231"/>
      <c r="AR179" s="231"/>
      <c r="AS179" s="231"/>
      <c r="AT179" s="231"/>
      <c r="AU179" s="231"/>
    </row>
    <row r="180" spans="1:47" ht="12.75">
      <c r="A180" s="33">
        <v>39985</v>
      </c>
      <c r="B180" s="120">
        <v>15.1</v>
      </c>
      <c r="C180" s="74">
        <v>13</v>
      </c>
      <c r="D180" s="74">
        <v>19.2</v>
      </c>
      <c r="E180" s="74">
        <v>11.4</v>
      </c>
      <c r="F180" s="65">
        <f t="shared" si="18"/>
        <v>15.3</v>
      </c>
      <c r="G180" s="65">
        <f t="shared" si="24"/>
        <v>77.48327631772297</v>
      </c>
      <c r="H180" s="122">
        <f t="shared" si="19"/>
        <v>11.195542108315431</v>
      </c>
      <c r="I180" s="100">
        <v>9.1</v>
      </c>
      <c r="J180" s="32">
        <v>7</v>
      </c>
      <c r="K180" s="32" t="s">
        <v>53</v>
      </c>
      <c r="L180" s="32">
        <v>2</v>
      </c>
      <c r="M180" s="32">
        <v>4.4</v>
      </c>
      <c r="N180" s="101">
        <v>19.7</v>
      </c>
      <c r="O180" s="32" t="s">
        <v>275</v>
      </c>
      <c r="P180" s="115">
        <v>0</v>
      </c>
      <c r="Q180" s="167"/>
      <c r="R180" s="75"/>
      <c r="S180" s="32">
        <v>1023</v>
      </c>
      <c r="T180" s="27" t="s">
        <v>277</v>
      </c>
      <c r="U180" s="1" t="s">
        <v>86</v>
      </c>
      <c r="V180" s="2">
        <v>39985</v>
      </c>
      <c r="AG180" s="231"/>
      <c r="AH180" s="231">
        <f t="shared" si="20"/>
        <v>17.154310910261028</v>
      </c>
      <c r="AI180" s="231">
        <f t="shared" si="21"/>
        <v>14.96962212299885</v>
      </c>
      <c r="AJ180" s="231">
        <f t="shared" si="22"/>
        <v>13.29172212299885</v>
      </c>
      <c r="AK180" s="231">
        <f t="shared" si="23"/>
        <v>11.195542108315431</v>
      </c>
      <c r="AL180" s="231"/>
      <c r="AM180" s="231"/>
      <c r="AN180" s="231"/>
      <c r="AO180" s="231"/>
      <c r="AP180" s="231"/>
      <c r="AQ180" s="231"/>
      <c r="AR180" s="231"/>
      <c r="AS180" s="231"/>
      <c r="AT180" s="231"/>
      <c r="AU180" s="231"/>
    </row>
    <row r="181" spans="1:47" ht="12.75">
      <c r="A181" s="33">
        <v>39986</v>
      </c>
      <c r="B181" s="120">
        <v>16.2</v>
      </c>
      <c r="C181" s="74">
        <v>15.1</v>
      </c>
      <c r="D181" s="74">
        <v>22.6</v>
      </c>
      <c r="E181" s="74">
        <v>11.2</v>
      </c>
      <c r="F181" s="65">
        <f t="shared" si="18"/>
        <v>16.9</v>
      </c>
      <c r="G181" s="65">
        <f t="shared" si="24"/>
        <v>88.42140739218563</v>
      </c>
      <c r="H181" s="122">
        <f t="shared" si="19"/>
        <v>14.285101669134267</v>
      </c>
      <c r="I181" s="100">
        <v>8.7</v>
      </c>
      <c r="J181" s="32">
        <v>8</v>
      </c>
      <c r="K181" s="32" t="s">
        <v>51</v>
      </c>
      <c r="L181" s="32">
        <v>2</v>
      </c>
      <c r="M181" s="32">
        <v>2.6</v>
      </c>
      <c r="N181" s="101">
        <v>13.9</v>
      </c>
      <c r="O181" s="32" t="s">
        <v>52</v>
      </c>
      <c r="P181" s="115">
        <v>0</v>
      </c>
      <c r="Q181" s="167"/>
      <c r="R181" s="75"/>
      <c r="S181" s="32">
        <v>1026</v>
      </c>
      <c r="T181" s="27" t="s">
        <v>351</v>
      </c>
      <c r="U181" s="1" t="s">
        <v>87</v>
      </c>
      <c r="V181" s="2">
        <v>39986</v>
      </c>
      <c r="AG181" s="231"/>
      <c r="AH181" s="231">
        <f t="shared" si="20"/>
        <v>18.406640869300837</v>
      </c>
      <c r="AI181" s="231">
        <f t="shared" si="21"/>
        <v>17.154310910261028</v>
      </c>
      <c r="AJ181" s="231">
        <f t="shared" si="22"/>
        <v>16.27541091026103</v>
      </c>
      <c r="AK181" s="231">
        <f t="shared" si="23"/>
        <v>14.285101669134267</v>
      </c>
      <c r="AL181" s="231"/>
      <c r="AM181" s="231"/>
      <c r="AN181" s="231"/>
      <c r="AO181" s="231"/>
      <c r="AP181" s="231"/>
      <c r="AQ181" s="231"/>
      <c r="AR181" s="231"/>
      <c r="AS181" s="231"/>
      <c r="AT181" s="231"/>
      <c r="AU181" s="231"/>
    </row>
    <row r="182" spans="1:47" ht="12.75">
      <c r="A182" s="33">
        <v>39987</v>
      </c>
      <c r="B182" s="120">
        <v>19.8</v>
      </c>
      <c r="C182" s="74">
        <v>18.4</v>
      </c>
      <c r="D182" s="74">
        <v>25.7</v>
      </c>
      <c r="E182" s="74">
        <v>13.6</v>
      </c>
      <c r="F182" s="65">
        <f t="shared" si="18"/>
        <v>19.65</v>
      </c>
      <c r="G182" s="65">
        <f t="shared" si="24"/>
        <v>86.79457784382288</v>
      </c>
      <c r="H182" s="122">
        <f t="shared" si="19"/>
        <v>17.536353491590894</v>
      </c>
      <c r="I182" s="100">
        <v>11.3</v>
      </c>
      <c r="J182" s="32">
        <v>4</v>
      </c>
      <c r="K182" s="32" t="s">
        <v>298</v>
      </c>
      <c r="L182" s="32">
        <v>0</v>
      </c>
      <c r="M182" s="32">
        <v>3.7</v>
      </c>
      <c r="N182" s="101">
        <v>27</v>
      </c>
      <c r="O182" s="32" t="s">
        <v>48</v>
      </c>
      <c r="P182" s="115">
        <v>0</v>
      </c>
      <c r="Q182" s="167"/>
      <c r="R182" s="75"/>
      <c r="S182" s="32">
        <v>1028</v>
      </c>
      <c r="T182" s="27" t="s">
        <v>225</v>
      </c>
      <c r="U182" s="1" t="s">
        <v>88</v>
      </c>
      <c r="V182" s="2">
        <v>39987</v>
      </c>
      <c r="AG182" s="231"/>
      <c r="AH182" s="231">
        <f t="shared" si="20"/>
        <v>23.08369525584915</v>
      </c>
      <c r="AI182" s="231">
        <f t="shared" si="21"/>
        <v>21.153995848068842</v>
      </c>
      <c r="AJ182" s="231">
        <f t="shared" si="22"/>
        <v>20.03539584806884</v>
      </c>
      <c r="AK182" s="231">
        <f t="shared" si="23"/>
        <v>17.536353491590894</v>
      </c>
      <c r="AL182" s="231"/>
      <c r="AM182" s="231"/>
      <c r="AN182" s="231"/>
      <c r="AO182" s="231"/>
      <c r="AP182" s="231"/>
      <c r="AQ182" s="231"/>
      <c r="AR182" s="231"/>
      <c r="AS182" s="231"/>
      <c r="AT182" s="231"/>
      <c r="AU182" s="231"/>
    </row>
    <row r="183" spans="1:47" ht="12.75">
      <c r="A183" s="33">
        <v>39988</v>
      </c>
      <c r="B183" s="120">
        <v>17.1</v>
      </c>
      <c r="C183" s="74">
        <v>14.3</v>
      </c>
      <c r="D183" s="74">
        <v>23.7</v>
      </c>
      <c r="E183" s="74">
        <v>8.6</v>
      </c>
      <c r="F183" s="65">
        <f t="shared" si="18"/>
        <v>16.15</v>
      </c>
      <c r="G183" s="65">
        <f t="shared" si="24"/>
        <v>72.10759206467084</v>
      </c>
      <c r="H183" s="122">
        <f t="shared" si="19"/>
        <v>12.038669583441633</v>
      </c>
      <c r="I183" s="100">
        <v>5.7</v>
      </c>
      <c r="J183" s="32">
        <v>0</v>
      </c>
      <c r="K183" s="32" t="s">
        <v>47</v>
      </c>
      <c r="L183" s="32">
        <v>3</v>
      </c>
      <c r="M183" s="32">
        <v>6.3</v>
      </c>
      <c r="N183" s="101">
        <v>27.8</v>
      </c>
      <c r="O183" s="32" t="s">
        <v>48</v>
      </c>
      <c r="P183" s="115">
        <v>0</v>
      </c>
      <c r="Q183" s="167"/>
      <c r="R183" s="75"/>
      <c r="S183" s="32">
        <v>1023</v>
      </c>
      <c r="T183" s="27" t="s">
        <v>131</v>
      </c>
      <c r="U183" s="1" t="s">
        <v>89</v>
      </c>
      <c r="V183" s="2">
        <v>39988</v>
      </c>
      <c r="AG183" s="231"/>
      <c r="AH183" s="231">
        <f t="shared" si="20"/>
        <v>19.490204980077856</v>
      </c>
      <c r="AI183" s="231">
        <f t="shared" si="21"/>
        <v>16.291117499602702</v>
      </c>
      <c r="AJ183" s="231">
        <f t="shared" si="22"/>
        <v>14.0539174996027</v>
      </c>
      <c r="AK183" s="231">
        <f t="shared" si="23"/>
        <v>12.038669583441633</v>
      </c>
      <c r="AL183" s="231"/>
      <c r="AM183" s="231"/>
      <c r="AN183" s="231"/>
      <c r="AO183" s="231"/>
      <c r="AP183" s="231"/>
      <c r="AQ183" s="231"/>
      <c r="AR183" s="231"/>
      <c r="AS183" s="231"/>
      <c r="AT183" s="231"/>
      <c r="AU183" s="231"/>
    </row>
    <row r="184" spans="1:47" ht="12.75">
      <c r="A184" s="33">
        <v>39989</v>
      </c>
      <c r="B184" s="120">
        <v>16.2</v>
      </c>
      <c r="C184" s="74">
        <v>14.6</v>
      </c>
      <c r="D184" s="74">
        <v>24.4</v>
      </c>
      <c r="E184" s="74">
        <v>10.9</v>
      </c>
      <c r="F184" s="65">
        <f t="shared" si="18"/>
        <v>17.65</v>
      </c>
      <c r="G184" s="65">
        <f t="shared" si="24"/>
        <v>83.29514374307678</v>
      </c>
      <c r="H184" s="122">
        <f t="shared" si="19"/>
        <v>13.366048278906762</v>
      </c>
      <c r="I184" s="100">
        <v>8.1</v>
      </c>
      <c r="J184" s="32">
        <v>7</v>
      </c>
      <c r="K184" s="32" t="s">
        <v>231</v>
      </c>
      <c r="L184" s="32">
        <v>3</v>
      </c>
      <c r="M184" s="32">
        <v>4.4</v>
      </c>
      <c r="N184" s="101">
        <v>24.7</v>
      </c>
      <c r="O184" s="32" t="s">
        <v>48</v>
      </c>
      <c r="P184" s="115">
        <v>0</v>
      </c>
      <c r="Q184" s="167"/>
      <c r="R184" s="75"/>
      <c r="S184" s="32">
        <v>1016</v>
      </c>
      <c r="T184" s="27" t="s">
        <v>23</v>
      </c>
      <c r="U184" s="1" t="s">
        <v>300</v>
      </c>
      <c r="V184" s="2">
        <v>39989</v>
      </c>
      <c r="AG184" s="231"/>
      <c r="AH184" s="231">
        <f t="shared" si="20"/>
        <v>18.406640869300837</v>
      </c>
      <c r="AI184" s="231">
        <f t="shared" si="21"/>
        <v>16.61023797035605</v>
      </c>
      <c r="AJ184" s="231">
        <f t="shared" si="22"/>
        <v>15.33183797035605</v>
      </c>
      <c r="AK184" s="231">
        <f t="shared" si="23"/>
        <v>13.366048278906762</v>
      </c>
      <c r="AL184" s="231"/>
      <c r="AM184" s="231"/>
      <c r="AN184" s="231"/>
      <c r="AO184" s="231"/>
      <c r="AP184" s="231"/>
      <c r="AQ184" s="231"/>
      <c r="AR184" s="231"/>
      <c r="AS184" s="231"/>
      <c r="AT184" s="231"/>
      <c r="AU184" s="231"/>
    </row>
    <row r="185" spans="1:47" ht="12.75">
      <c r="A185" s="33">
        <v>39990</v>
      </c>
      <c r="B185" s="120">
        <v>16.7</v>
      </c>
      <c r="C185" s="74">
        <v>15.9</v>
      </c>
      <c r="D185" s="74">
        <v>24.1</v>
      </c>
      <c r="E185" s="74">
        <v>11.6</v>
      </c>
      <c r="F185" s="65">
        <f t="shared" si="18"/>
        <v>17.85</v>
      </c>
      <c r="G185" s="65">
        <f t="shared" si="24"/>
        <v>91.66547883943468</v>
      </c>
      <c r="H185" s="122">
        <f t="shared" si="19"/>
        <v>15.337507313493319</v>
      </c>
      <c r="I185" s="100">
        <v>9.3</v>
      </c>
      <c r="J185" s="32">
        <v>8</v>
      </c>
      <c r="K185" s="32" t="s">
        <v>47</v>
      </c>
      <c r="L185" s="32">
        <v>3</v>
      </c>
      <c r="M185" s="32">
        <v>2</v>
      </c>
      <c r="N185" s="101">
        <v>19.7</v>
      </c>
      <c r="O185" s="32" t="s">
        <v>231</v>
      </c>
      <c r="P185" s="115">
        <v>1.2</v>
      </c>
      <c r="Q185" s="167"/>
      <c r="R185" s="75"/>
      <c r="S185" s="32">
        <v>1011</v>
      </c>
      <c r="T185" s="27" t="s">
        <v>309</v>
      </c>
      <c r="U185" s="1" t="s">
        <v>84</v>
      </c>
      <c r="V185" s="2">
        <v>39990</v>
      </c>
      <c r="AG185" s="231"/>
      <c r="AH185" s="231">
        <f t="shared" si="20"/>
        <v>19.001906026433034</v>
      </c>
      <c r="AI185" s="231">
        <f t="shared" si="21"/>
        <v>18.057388147749236</v>
      </c>
      <c r="AJ185" s="231">
        <f t="shared" si="22"/>
        <v>17.418188147749238</v>
      </c>
      <c r="AK185" s="231">
        <f t="shared" si="23"/>
        <v>15.337507313493319</v>
      </c>
      <c r="AL185" s="231"/>
      <c r="AM185" s="231"/>
      <c r="AN185" s="231"/>
      <c r="AO185" s="231"/>
      <c r="AP185" s="231"/>
      <c r="AQ185" s="231"/>
      <c r="AR185" s="231"/>
      <c r="AS185" s="231"/>
      <c r="AT185" s="231"/>
      <c r="AU185" s="231"/>
    </row>
    <row r="186" spans="1:47" ht="12.75">
      <c r="A186" s="33">
        <v>39991</v>
      </c>
      <c r="B186" s="120">
        <v>17.5</v>
      </c>
      <c r="C186" s="74">
        <v>17</v>
      </c>
      <c r="D186" s="74">
        <v>22.1</v>
      </c>
      <c r="E186" s="74">
        <v>16</v>
      </c>
      <c r="F186" s="65">
        <f t="shared" si="18"/>
        <v>19.05</v>
      </c>
      <c r="G186" s="65">
        <f t="shared" si="24"/>
        <v>94.88800978634433</v>
      </c>
      <c r="H186" s="122">
        <f t="shared" si="19"/>
        <v>16.67156840532957</v>
      </c>
      <c r="I186" s="100">
        <v>13.1</v>
      </c>
      <c r="J186" s="32">
        <v>8</v>
      </c>
      <c r="K186" s="32" t="s">
        <v>231</v>
      </c>
      <c r="L186" s="32">
        <v>1</v>
      </c>
      <c r="M186" s="32">
        <v>0.6</v>
      </c>
      <c r="N186" s="101">
        <v>11.4</v>
      </c>
      <c r="O186" s="32" t="s">
        <v>231</v>
      </c>
      <c r="P186" s="115">
        <v>0</v>
      </c>
      <c r="Q186" s="167"/>
      <c r="R186" s="75"/>
      <c r="S186" s="32">
        <v>1015</v>
      </c>
      <c r="T186" s="27" t="s">
        <v>129</v>
      </c>
      <c r="U186" s="1" t="s">
        <v>85</v>
      </c>
      <c r="V186" s="2">
        <v>39991</v>
      </c>
      <c r="AG186" s="231"/>
      <c r="AH186" s="231">
        <f t="shared" si="20"/>
        <v>19.989469996874096</v>
      </c>
      <c r="AI186" s="231">
        <f t="shared" si="21"/>
        <v>19.367110246872254</v>
      </c>
      <c r="AJ186" s="231">
        <f t="shared" si="22"/>
        <v>18.967610246872255</v>
      </c>
      <c r="AK186" s="231">
        <f t="shared" si="23"/>
        <v>16.67156840532957</v>
      </c>
      <c r="AL186" s="231"/>
      <c r="AM186" s="231"/>
      <c r="AN186" s="231"/>
      <c r="AO186" s="231"/>
      <c r="AP186" s="231"/>
      <c r="AQ186" s="231"/>
      <c r="AR186" s="231"/>
      <c r="AS186" s="231"/>
      <c r="AT186" s="231"/>
      <c r="AU186" s="231"/>
    </row>
    <row r="187" spans="1:47" ht="12.75">
      <c r="A187" s="33">
        <v>39992</v>
      </c>
      <c r="B187" s="120">
        <v>17.7</v>
      </c>
      <c r="C187" s="74">
        <v>16.9</v>
      </c>
      <c r="D187" s="74">
        <v>25.6</v>
      </c>
      <c r="E187" s="74">
        <v>15.2</v>
      </c>
      <c r="F187" s="65">
        <f t="shared" si="18"/>
        <v>20.4</v>
      </c>
      <c r="G187" s="65">
        <f t="shared" si="24"/>
        <v>91.90950199751352</v>
      </c>
      <c r="H187" s="122">
        <f t="shared" si="19"/>
        <v>16.368589637533905</v>
      </c>
      <c r="I187" s="100">
        <v>12</v>
      </c>
      <c r="J187" s="32">
        <v>8</v>
      </c>
      <c r="K187" s="32" t="s">
        <v>48</v>
      </c>
      <c r="L187" s="32">
        <v>1</v>
      </c>
      <c r="M187" s="32">
        <v>1.3</v>
      </c>
      <c r="N187" s="101">
        <v>12.9</v>
      </c>
      <c r="O187" s="32" t="s">
        <v>231</v>
      </c>
      <c r="P187" s="115">
        <v>0</v>
      </c>
      <c r="Q187" s="167"/>
      <c r="R187" s="75"/>
      <c r="S187" s="32">
        <v>1015</v>
      </c>
      <c r="T187" s="27" t="s">
        <v>57</v>
      </c>
      <c r="U187" s="1" t="s">
        <v>86</v>
      </c>
      <c r="V187" s="2">
        <v>39992</v>
      </c>
      <c r="AG187" s="231"/>
      <c r="AH187" s="231">
        <f t="shared" si="20"/>
        <v>20.243279798659454</v>
      </c>
      <c r="AI187" s="231">
        <f t="shared" si="21"/>
        <v>19.24469765091116</v>
      </c>
      <c r="AJ187" s="231">
        <f t="shared" si="22"/>
        <v>18.60549765091116</v>
      </c>
      <c r="AK187" s="231">
        <f t="shared" si="23"/>
        <v>16.368589637533905</v>
      </c>
      <c r="AL187" s="231"/>
      <c r="AM187" s="231"/>
      <c r="AN187" s="231"/>
      <c r="AO187" s="231"/>
      <c r="AP187" s="231"/>
      <c r="AQ187" s="231"/>
      <c r="AR187" s="231"/>
      <c r="AS187" s="231"/>
      <c r="AT187" s="231"/>
      <c r="AU187" s="231"/>
    </row>
    <row r="188" spans="1:47" ht="12.75">
      <c r="A188" s="33">
        <v>39993</v>
      </c>
      <c r="B188" s="120">
        <v>18.9</v>
      </c>
      <c r="C188" s="74">
        <v>17.8</v>
      </c>
      <c r="D188" s="74">
        <v>27.4</v>
      </c>
      <c r="E188" s="74">
        <v>14.4</v>
      </c>
      <c r="F188" s="65">
        <f t="shared" si="18"/>
        <v>20.9</v>
      </c>
      <c r="G188" s="65">
        <f t="shared" si="24"/>
        <v>89.30669039391164</v>
      </c>
      <c r="H188" s="122">
        <f t="shared" si="19"/>
        <v>17.101729983559874</v>
      </c>
      <c r="I188" s="100">
        <v>11.5</v>
      </c>
      <c r="J188" s="32">
        <v>4</v>
      </c>
      <c r="K188" s="32" t="s">
        <v>47</v>
      </c>
      <c r="L188" s="32">
        <v>2</v>
      </c>
      <c r="M188" s="32">
        <v>2.9</v>
      </c>
      <c r="N188" s="101">
        <v>26.1</v>
      </c>
      <c r="O188" s="32" t="s">
        <v>47</v>
      </c>
      <c r="P188" s="171">
        <v>0.5</v>
      </c>
      <c r="Q188" s="167"/>
      <c r="R188" s="75"/>
      <c r="S188" s="32">
        <v>1018</v>
      </c>
      <c r="T188" s="27" t="s">
        <v>12</v>
      </c>
      <c r="U188" s="1" t="s">
        <v>87</v>
      </c>
      <c r="V188" s="2">
        <v>39993</v>
      </c>
      <c r="AG188" s="231"/>
      <c r="AH188" s="231">
        <f t="shared" si="20"/>
        <v>21.826293678927744</v>
      </c>
      <c r="AI188" s="231">
        <f t="shared" si="21"/>
        <v>20.371240520305903</v>
      </c>
      <c r="AJ188" s="231">
        <f t="shared" si="22"/>
        <v>19.492340520305905</v>
      </c>
      <c r="AK188" s="231">
        <f t="shared" si="23"/>
        <v>17.101729983559874</v>
      </c>
      <c r="AL188" s="231"/>
      <c r="AM188" s="231"/>
      <c r="AN188" s="231"/>
      <c r="AO188" s="231"/>
      <c r="AP188" s="231"/>
      <c r="AQ188" s="231"/>
      <c r="AR188" s="231"/>
      <c r="AS188" s="231"/>
      <c r="AT188" s="231"/>
      <c r="AU188" s="231"/>
    </row>
    <row r="189" spans="1:47" ht="12.75">
      <c r="A189" s="33">
        <v>39994</v>
      </c>
      <c r="B189" s="120">
        <v>19.9</v>
      </c>
      <c r="C189" s="74">
        <v>19</v>
      </c>
      <c r="D189" s="74">
        <v>26.4</v>
      </c>
      <c r="E189" s="74">
        <v>14.5</v>
      </c>
      <c r="F189" s="65">
        <f t="shared" si="18"/>
        <v>20.45</v>
      </c>
      <c r="G189" s="65">
        <f t="shared" si="24"/>
        <v>91.4610227605669</v>
      </c>
      <c r="H189" s="122">
        <f t="shared" si="19"/>
        <v>18.467644858494175</v>
      </c>
      <c r="I189" s="100">
        <v>12</v>
      </c>
      <c r="J189" s="32">
        <v>7</v>
      </c>
      <c r="K189" s="32" t="s">
        <v>298</v>
      </c>
      <c r="L189" s="32">
        <v>0</v>
      </c>
      <c r="M189" s="32">
        <v>0.7</v>
      </c>
      <c r="N189" s="101">
        <v>13.9</v>
      </c>
      <c r="O189" s="32" t="s">
        <v>48</v>
      </c>
      <c r="P189" s="115">
        <v>0.2</v>
      </c>
      <c r="Q189" s="167"/>
      <c r="R189" s="75"/>
      <c r="S189" s="32">
        <v>1021</v>
      </c>
      <c r="T189" s="27" t="s">
        <v>314</v>
      </c>
      <c r="U189" s="1" t="s">
        <v>88</v>
      </c>
      <c r="V189" s="2">
        <v>39994</v>
      </c>
      <c r="AG189" s="231"/>
      <c r="AH189" s="231">
        <f t="shared" si="20"/>
        <v>23.227245377935365</v>
      </c>
      <c r="AI189" s="231">
        <f t="shared" si="21"/>
        <v>21.962976181766184</v>
      </c>
      <c r="AJ189" s="231">
        <f t="shared" si="22"/>
        <v>21.243876181766186</v>
      </c>
      <c r="AK189" s="231">
        <f t="shared" si="23"/>
        <v>18.467644858494175</v>
      </c>
      <c r="AL189" s="231"/>
      <c r="AM189" s="231"/>
      <c r="AN189" s="231"/>
      <c r="AO189" s="231"/>
      <c r="AP189" s="231"/>
      <c r="AQ189" s="231"/>
      <c r="AR189" s="231"/>
      <c r="AS189" s="231"/>
      <c r="AT189" s="231"/>
      <c r="AU189" s="231"/>
    </row>
    <row r="190" spans="1:47" s="139" customFormat="1" ht="12.75">
      <c r="A190" s="124">
        <v>39995</v>
      </c>
      <c r="B190" s="140">
        <v>22.1</v>
      </c>
      <c r="C190" s="141">
        <v>19.8</v>
      </c>
      <c r="D190" s="177">
        <v>30.4</v>
      </c>
      <c r="E190" s="141">
        <v>18.5</v>
      </c>
      <c r="F190" s="142">
        <f t="shared" si="18"/>
        <v>24.45</v>
      </c>
      <c r="G190" s="142">
        <f t="shared" si="24"/>
        <v>79.90406557741116</v>
      </c>
      <c r="H190" s="143">
        <f t="shared" si="19"/>
        <v>18.4692366678455</v>
      </c>
      <c r="I190" s="144">
        <v>16.3</v>
      </c>
      <c r="J190" s="136">
        <v>6</v>
      </c>
      <c r="K190" s="136" t="s">
        <v>48</v>
      </c>
      <c r="L190" s="136">
        <v>1</v>
      </c>
      <c r="M190" s="136">
        <v>3.9</v>
      </c>
      <c r="N190" s="146">
        <v>16.1</v>
      </c>
      <c r="O190" s="136" t="s">
        <v>83</v>
      </c>
      <c r="P190" s="166">
        <v>0</v>
      </c>
      <c r="Q190" s="136"/>
      <c r="R190" s="147"/>
      <c r="S190" s="136">
        <v>1022</v>
      </c>
      <c r="T190" s="148" t="s">
        <v>451</v>
      </c>
      <c r="U190" s="136" t="s">
        <v>89</v>
      </c>
      <c r="V190" s="138">
        <v>39995</v>
      </c>
      <c r="AG190" s="232"/>
      <c r="AH190" s="232">
        <f t="shared" si="20"/>
        <v>26.589379529463365</v>
      </c>
      <c r="AI190" s="232">
        <f t="shared" si="21"/>
        <v>23.08369525584915</v>
      </c>
      <c r="AJ190" s="232">
        <f t="shared" si="22"/>
        <v>21.24599525584915</v>
      </c>
      <c r="AK190" s="232">
        <f t="shared" si="23"/>
        <v>18.4692366678455</v>
      </c>
      <c r="AL190" s="232"/>
      <c r="AM190" s="232"/>
      <c r="AN190" s="232"/>
      <c r="AO190" s="232"/>
      <c r="AP190" s="232"/>
      <c r="AQ190" s="232"/>
      <c r="AR190" s="232"/>
      <c r="AS190" s="232"/>
      <c r="AT190" s="232"/>
      <c r="AU190" s="232"/>
    </row>
    <row r="191" spans="1:47" ht="12.75">
      <c r="A191" s="33">
        <v>39996</v>
      </c>
      <c r="B191" s="120">
        <v>23.6</v>
      </c>
      <c r="C191" s="74">
        <v>20</v>
      </c>
      <c r="D191" s="74">
        <v>29.6</v>
      </c>
      <c r="E191" s="74">
        <v>17</v>
      </c>
      <c r="F191" s="65">
        <f t="shared" si="18"/>
        <v>23.3</v>
      </c>
      <c r="G191" s="65">
        <f t="shared" si="24"/>
        <v>70.38459053107762</v>
      </c>
      <c r="H191" s="122">
        <f t="shared" si="19"/>
        <v>17.8963311500599</v>
      </c>
      <c r="I191" s="100">
        <v>13.8</v>
      </c>
      <c r="J191" s="32">
        <v>3</v>
      </c>
      <c r="K191" s="32" t="s">
        <v>231</v>
      </c>
      <c r="L191" s="32">
        <v>3</v>
      </c>
      <c r="M191" s="32">
        <v>6.7</v>
      </c>
      <c r="N191" s="101">
        <v>21.1</v>
      </c>
      <c r="O191" s="32" t="s">
        <v>299</v>
      </c>
      <c r="P191" s="171">
        <v>19.9</v>
      </c>
      <c r="Q191" s="167"/>
      <c r="R191" s="75"/>
      <c r="S191" s="32">
        <v>1017</v>
      </c>
      <c r="T191" s="27" t="s">
        <v>378</v>
      </c>
      <c r="U191" s="1" t="s">
        <v>300</v>
      </c>
      <c r="V191" s="2">
        <v>39996</v>
      </c>
      <c r="AG191" s="231"/>
      <c r="AH191" s="231">
        <f t="shared" si="20"/>
        <v>29.11884000890078</v>
      </c>
      <c r="AI191" s="231">
        <f t="shared" si="21"/>
        <v>23.37157630766442</v>
      </c>
      <c r="AJ191" s="231">
        <f t="shared" si="22"/>
        <v>20.49517630766442</v>
      </c>
      <c r="AK191" s="231">
        <f t="shared" si="23"/>
        <v>17.8963311500599</v>
      </c>
      <c r="AL191" s="231"/>
      <c r="AM191" s="231"/>
      <c r="AN191" s="231"/>
      <c r="AO191" s="231"/>
      <c r="AP191" s="231"/>
      <c r="AQ191" s="231"/>
      <c r="AR191" s="231"/>
      <c r="AS191" s="231"/>
      <c r="AT191" s="231"/>
      <c r="AU191" s="231"/>
    </row>
    <row r="192" spans="1:47" ht="12.75">
      <c r="A192" s="33">
        <v>39997</v>
      </c>
      <c r="B192" s="120">
        <v>16.9</v>
      </c>
      <c r="C192" s="74">
        <v>16.5</v>
      </c>
      <c r="D192" s="74">
        <v>22.9</v>
      </c>
      <c r="E192" s="74">
        <v>16.4</v>
      </c>
      <c r="F192" s="65">
        <f t="shared" si="18"/>
        <v>19.65</v>
      </c>
      <c r="G192" s="65">
        <f t="shared" si="24"/>
        <v>95.83005602087815</v>
      </c>
      <c r="H192" s="122">
        <f t="shared" si="19"/>
        <v>16.230267600838232</v>
      </c>
      <c r="I192" s="100">
        <v>14.8</v>
      </c>
      <c r="J192" s="32">
        <v>8</v>
      </c>
      <c r="K192" s="32" t="s">
        <v>298</v>
      </c>
      <c r="L192" s="32">
        <v>0</v>
      </c>
      <c r="M192" s="32">
        <v>3</v>
      </c>
      <c r="N192" s="101">
        <v>19.7</v>
      </c>
      <c r="O192" s="32" t="s">
        <v>51</v>
      </c>
      <c r="P192" s="115">
        <v>9.2</v>
      </c>
      <c r="Q192" s="167"/>
      <c r="R192" s="75"/>
      <c r="S192" s="32">
        <v>1010</v>
      </c>
      <c r="T192" s="27" t="s">
        <v>377</v>
      </c>
      <c r="U192" s="1" t="s">
        <v>84</v>
      </c>
      <c r="V192" s="2">
        <v>39997</v>
      </c>
      <c r="AG192" s="231"/>
      <c r="AH192" s="231">
        <f t="shared" si="20"/>
        <v>19.24469765091116</v>
      </c>
      <c r="AI192" s="231">
        <f t="shared" si="21"/>
        <v>18.76180453991678</v>
      </c>
      <c r="AJ192" s="231">
        <f t="shared" si="22"/>
        <v>18.442204539916784</v>
      </c>
      <c r="AK192" s="231">
        <f t="shared" si="23"/>
        <v>16.230267600838232</v>
      </c>
      <c r="AL192" s="231"/>
      <c r="AM192" s="231"/>
      <c r="AN192" s="231"/>
      <c r="AO192" s="231"/>
      <c r="AP192" s="231"/>
      <c r="AQ192" s="231"/>
      <c r="AR192" s="231"/>
      <c r="AS192" s="231"/>
      <c r="AT192" s="231"/>
      <c r="AU192" s="231"/>
    </row>
    <row r="193" spans="1:47" ht="12.75">
      <c r="A193" s="33">
        <v>39998</v>
      </c>
      <c r="B193" s="120">
        <v>20.3</v>
      </c>
      <c r="C193" s="74">
        <v>17.7</v>
      </c>
      <c r="D193" s="74">
        <v>23.8</v>
      </c>
      <c r="E193" s="74">
        <v>10.9</v>
      </c>
      <c r="F193" s="65">
        <f t="shared" si="18"/>
        <v>17.35</v>
      </c>
      <c r="G193" s="65">
        <f t="shared" si="24"/>
        <v>76.29744449413889</v>
      </c>
      <c r="H193" s="122">
        <f t="shared" si="19"/>
        <v>15.993732813426519</v>
      </c>
      <c r="I193" s="100">
        <v>9.1</v>
      </c>
      <c r="J193" s="32">
        <v>5</v>
      </c>
      <c r="K193" s="32" t="s">
        <v>50</v>
      </c>
      <c r="L193" s="32">
        <v>3</v>
      </c>
      <c r="M193" s="32">
        <v>3</v>
      </c>
      <c r="N193" s="101">
        <v>20.4</v>
      </c>
      <c r="O193" s="32" t="s">
        <v>257</v>
      </c>
      <c r="P193" s="115">
        <v>0.8</v>
      </c>
      <c r="Q193" s="167"/>
      <c r="R193" s="75"/>
      <c r="S193" s="32">
        <v>1011</v>
      </c>
      <c r="T193" s="27" t="s">
        <v>105</v>
      </c>
      <c r="U193" s="1" t="s">
        <v>85</v>
      </c>
      <c r="V193" s="2">
        <v>39998</v>
      </c>
      <c r="AG193" s="231"/>
      <c r="AH193" s="231">
        <f t="shared" si="20"/>
        <v>23.809289969148235</v>
      </c>
      <c r="AI193" s="231">
        <f t="shared" si="21"/>
        <v>20.243279798659454</v>
      </c>
      <c r="AJ193" s="231">
        <f t="shared" si="22"/>
        <v>18.165879798659454</v>
      </c>
      <c r="AK193" s="231">
        <f t="shared" si="23"/>
        <v>15.993732813426519</v>
      </c>
      <c r="AL193" s="231"/>
      <c r="AM193" s="231"/>
      <c r="AN193" s="231"/>
      <c r="AO193" s="231"/>
      <c r="AP193" s="231"/>
      <c r="AQ193" s="231"/>
      <c r="AR193" s="231"/>
      <c r="AS193" s="231"/>
      <c r="AT193" s="231"/>
      <c r="AU193" s="231"/>
    </row>
    <row r="194" spans="1:47" ht="12.75">
      <c r="A194" s="33">
        <v>39999</v>
      </c>
      <c r="B194" s="120">
        <v>19.4</v>
      </c>
      <c r="C194" s="74">
        <v>17.4</v>
      </c>
      <c r="D194" s="74">
        <v>23.7</v>
      </c>
      <c r="E194" s="74">
        <v>14.4</v>
      </c>
      <c r="F194" s="65">
        <f t="shared" si="18"/>
        <v>19.05</v>
      </c>
      <c r="G194" s="65">
        <f t="shared" si="24"/>
        <v>81.11838447242671</v>
      </c>
      <c r="H194" s="122">
        <f t="shared" si="19"/>
        <v>16.079467581301675</v>
      </c>
      <c r="I194" s="100">
        <v>12.6</v>
      </c>
      <c r="J194" s="32">
        <v>6</v>
      </c>
      <c r="K194" s="32" t="s">
        <v>49</v>
      </c>
      <c r="L194" s="32">
        <v>3</v>
      </c>
      <c r="M194" s="32">
        <v>3.8</v>
      </c>
      <c r="N194" s="101">
        <v>17.5</v>
      </c>
      <c r="O194" s="32" t="s">
        <v>49</v>
      </c>
      <c r="P194" s="115">
        <v>0.3</v>
      </c>
      <c r="Q194" s="167"/>
      <c r="R194" s="75"/>
      <c r="S194" s="32">
        <v>1008</v>
      </c>
      <c r="T194" s="27" t="s">
        <v>381</v>
      </c>
      <c r="U194" s="1" t="s">
        <v>86</v>
      </c>
      <c r="V194" s="2">
        <v>39999</v>
      </c>
      <c r="AG194" s="231"/>
      <c r="AH194" s="231">
        <f t="shared" si="20"/>
        <v>22.51723138592285</v>
      </c>
      <c r="AI194" s="231">
        <f t="shared" si="21"/>
        <v>19.863614328178834</v>
      </c>
      <c r="AJ194" s="231">
        <f t="shared" si="22"/>
        <v>18.265614328178835</v>
      </c>
      <c r="AK194" s="231">
        <f t="shared" si="23"/>
        <v>16.079467581301675</v>
      </c>
      <c r="AL194" s="231"/>
      <c r="AM194" s="231"/>
      <c r="AN194" s="231"/>
      <c r="AO194" s="231"/>
      <c r="AP194" s="231"/>
      <c r="AQ194" s="231"/>
      <c r="AR194" s="231"/>
      <c r="AS194" s="231"/>
      <c r="AT194" s="231"/>
      <c r="AU194" s="231"/>
    </row>
    <row r="195" spans="1:47" ht="12.75">
      <c r="A195" s="33">
        <v>40000</v>
      </c>
      <c r="B195" s="120">
        <v>16.8</v>
      </c>
      <c r="C195" s="74">
        <v>15</v>
      </c>
      <c r="D195" s="74">
        <v>19.5</v>
      </c>
      <c r="E195" s="74">
        <v>13</v>
      </c>
      <c r="F195" s="65">
        <f t="shared" si="18"/>
        <v>16.25</v>
      </c>
      <c r="G195" s="65">
        <f t="shared" si="24"/>
        <v>81.60901212467137</v>
      </c>
      <c r="H195" s="122">
        <f t="shared" si="19"/>
        <v>13.638154347524559</v>
      </c>
      <c r="I195" s="100">
        <v>11.3</v>
      </c>
      <c r="J195" s="32">
        <v>5</v>
      </c>
      <c r="K195" s="32" t="s">
        <v>50</v>
      </c>
      <c r="L195" s="32">
        <v>3</v>
      </c>
      <c r="M195" s="32">
        <v>4.9</v>
      </c>
      <c r="N195" s="101">
        <v>24</v>
      </c>
      <c r="O195" s="32" t="s">
        <v>52</v>
      </c>
      <c r="P195" s="171">
        <v>9.3</v>
      </c>
      <c r="Q195" s="167"/>
      <c r="R195" s="75"/>
      <c r="S195" s="32">
        <v>1002</v>
      </c>
      <c r="T195" s="27" t="s">
        <v>428</v>
      </c>
      <c r="U195" s="1" t="s">
        <v>87</v>
      </c>
      <c r="V195" s="2">
        <v>40000</v>
      </c>
      <c r="AG195" s="231"/>
      <c r="AH195" s="231">
        <f t="shared" si="20"/>
        <v>19.122963978070903</v>
      </c>
      <c r="AI195" s="231">
        <f t="shared" si="21"/>
        <v>17.04426199146042</v>
      </c>
      <c r="AJ195" s="231">
        <f t="shared" si="22"/>
        <v>15.60606199146042</v>
      </c>
      <c r="AK195" s="231">
        <f t="shared" si="23"/>
        <v>13.638154347524559</v>
      </c>
      <c r="AL195" s="231"/>
      <c r="AM195" s="231"/>
      <c r="AN195" s="231"/>
      <c r="AO195" s="231"/>
      <c r="AP195" s="231"/>
      <c r="AQ195" s="231"/>
      <c r="AR195" s="231"/>
      <c r="AS195" s="231"/>
      <c r="AT195" s="231"/>
      <c r="AU195" s="231"/>
    </row>
    <row r="196" spans="1:47" ht="12.75">
      <c r="A196" s="33">
        <v>40001</v>
      </c>
      <c r="B196" s="120">
        <v>14.1</v>
      </c>
      <c r="C196" s="74">
        <v>13.8</v>
      </c>
      <c r="D196" s="74">
        <v>20</v>
      </c>
      <c r="E196" s="74">
        <v>9.9</v>
      </c>
      <c r="F196" s="65">
        <f t="shared" si="18"/>
        <v>14.95</v>
      </c>
      <c r="G196" s="65">
        <f t="shared" si="24"/>
        <v>96.58069907137045</v>
      </c>
      <c r="H196" s="122">
        <f t="shared" si="19"/>
        <v>13.564589133906274</v>
      </c>
      <c r="I196" s="100">
        <v>7.9</v>
      </c>
      <c r="J196" s="32">
        <v>8</v>
      </c>
      <c r="K196" s="32" t="s">
        <v>51</v>
      </c>
      <c r="L196" s="32">
        <v>2</v>
      </c>
      <c r="M196" s="32">
        <v>3.5</v>
      </c>
      <c r="N196" s="101">
        <v>24.7</v>
      </c>
      <c r="O196" s="32" t="s">
        <v>51</v>
      </c>
      <c r="P196" s="171">
        <v>16.5</v>
      </c>
      <c r="Q196" s="167"/>
      <c r="R196" s="75"/>
      <c r="S196" s="32">
        <v>1001</v>
      </c>
      <c r="T196" s="27" t="s">
        <v>429</v>
      </c>
      <c r="U196" s="1" t="s">
        <v>88</v>
      </c>
      <c r="V196" s="2">
        <v>40001</v>
      </c>
      <c r="AG196" s="231"/>
      <c r="AH196" s="231">
        <f t="shared" si="20"/>
        <v>16.081373099585093</v>
      </c>
      <c r="AI196" s="231">
        <f t="shared" si="21"/>
        <v>15.771202559854595</v>
      </c>
      <c r="AJ196" s="231">
        <f t="shared" si="22"/>
        <v>15.531502559854596</v>
      </c>
      <c r="AK196" s="231">
        <f t="shared" si="23"/>
        <v>13.564589133906274</v>
      </c>
      <c r="AL196" s="231"/>
      <c r="AM196" s="231"/>
      <c r="AN196" s="231"/>
      <c r="AO196" s="231"/>
      <c r="AP196" s="231"/>
      <c r="AQ196" s="231"/>
      <c r="AR196" s="231"/>
      <c r="AS196" s="231"/>
      <c r="AT196" s="231"/>
      <c r="AU196" s="231"/>
    </row>
    <row r="197" spans="1:47" ht="12.75">
      <c r="A197" s="33">
        <v>40002</v>
      </c>
      <c r="B197" s="120">
        <v>15</v>
      </c>
      <c r="C197" s="74">
        <v>13.5</v>
      </c>
      <c r="D197" s="74">
        <v>19.3</v>
      </c>
      <c r="E197" s="74">
        <v>12.1</v>
      </c>
      <c r="F197" s="65">
        <f t="shared" si="18"/>
        <v>15.7</v>
      </c>
      <c r="G197" s="65">
        <f t="shared" si="24"/>
        <v>83.71027546557197</v>
      </c>
      <c r="H197" s="122">
        <f t="shared" si="19"/>
        <v>12.26803155598206</v>
      </c>
      <c r="I197" s="100">
        <v>10.1</v>
      </c>
      <c r="J197" s="32">
        <v>7</v>
      </c>
      <c r="K197" s="32" t="s">
        <v>275</v>
      </c>
      <c r="L197" s="32">
        <v>1</v>
      </c>
      <c r="M197" s="32">
        <v>3.2</v>
      </c>
      <c r="N197" s="101">
        <v>17.5</v>
      </c>
      <c r="O197" s="32" t="s">
        <v>53</v>
      </c>
      <c r="P197" s="115">
        <v>0</v>
      </c>
      <c r="Q197" s="167"/>
      <c r="R197" s="75"/>
      <c r="S197" s="32">
        <v>1010</v>
      </c>
      <c r="T197" s="27" t="s">
        <v>170</v>
      </c>
      <c r="U197" s="1" t="s">
        <v>89</v>
      </c>
      <c r="V197" s="2">
        <v>40002</v>
      </c>
      <c r="AG197" s="231"/>
      <c r="AH197" s="231">
        <f t="shared" si="20"/>
        <v>17.04426199146042</v>
      </c>
      <c r="AI197" s="231">
        <f t="shared" si="21"/>
        <v>15.4662986641253</v>
      </c>
      <c r="AJ197" s="231">
        <f t="shared" si="22"/>
        <v>14.267798664125301</v>
      </c>
      <c r="AK197" s="231">
        <f t="shared" si="23"/>
        <v>12.26803155598206</v>
      </c>
      <c r="AL197" s="231"/>
      <c r="AM197" s="231"/>
      <c r="AN197" s="231"/>
      <c r="AO197" s="231"/>
      <c r="AP197" s="231"/>
      <c r="AQ197" s="231"/>
      <c r="AR197" s="231"/>
      <c r="AS197" s="231"/>
      <c r="AT197" s="231"/>
      <c r="AU197" s="231"/>
    </row>
    <row r="198" spans="1:47" ht="12.75">
      <c r="A198" s="33">
        <v>40003</v>
      </c>
      <c r="B198" s="120">
        <v>14.6</v>
      </c>
      <c r="C198" s="74">
        <v>12.3</v>
      </c>
      <c r="D198" s="74">
        <v>17.7</v>
      </c>
      <c r="E198" s="74">
        <v>8.1</v>
      </c>
      <c r="F198" s="65">
        <f t="shared" si="18"/>
        <v>12.899999999999999</v>
      </c>
      <c r="G198" s="65">
        <f t="shared" si="24"/>
        <v>75.01479178986119</v>
      </c>
      <c r="H198" s="122">
        <f t="shared" si="19"/>
        <v>10.225691822123405</v>
      </c>
      <c r="I198" s="100">
        <v>6.1</v>
      </c>
      <c r="J198" s="32">
        <v>6</v>
      </c>
      <c r="K198" s="32" t="s">
        <v>275</v>
      </c>
      <c r="L198" s="32">
        <v>3</v>
      </c>
      <c r="M198" s="32">
        <v>5.4</v>
      </c>
      <c r="N198" s="101">
        <v>24.7</v>
      </c>
      <c r="O198" s="32" t="s">
        <v>52</v>
      </c>
      <c r="P198" s="115">
        <v>0</v>
      </c>
      <c r="Q198" s="167"/>
      <c r="R198" s="75"/>
      <c r="S198" s="32">
        <v>1014</v>
      </c>
      <c r="T198" s="27" t="s">
        <v>206</v>
      </c>
      <c r="U198" s="1" t="s">
        <v>300</v>
      </c>
      <c r="V198" s="2">
        <v>40003</v>
      </c>
      <c r="AG198" s="231"/>
      <c r="AH198" s="231">
        <f t="shared" si="20"/>
        <v>16.61023797035605</v>
      </c>
      <c r="AI198" s="231">
        <f t="shared" si="21"/>
        <v>14.297835429263056</v>
      </c>
      <c r="AJ198" s="231">
        <f t="shared" si="22"/>
        <v>12.460135429263056</v>
      </c>
      <c r="AK198" s="231">
        <f t="shared" si="23"/>
        <v>10.225691822123405</v>
      </c>
      <c r="AL198" s="231"/>
      <c r="AM198" s="231"/>
      <c r="AN198" s="231"/>
      <c r="AO198" s="231"/>
      <c r="AP198" s="231"/>
      <c r="AQ198" s="231"/>
      <c r="AR198" s="231"/>
      <c r="AS198" s="231"/>
      <c r="AT198" s="231"/>
      <c r="AU198" s="231"/>
    </row>
    <row r="199" spans="1:47" ht="12.75">
      <c r="A199" s="33">
        <v>40004</v>
      </c>
      <c r="B199" s="120">
        <v>14.8</v>
      </c>
      <c r="C199" s="74">
        <v>12.5</v>
      </c>
      <c r="D199" s="74">
        <v>20.5</v>
      </c>
      <c r="E199" s="74">
        <v>8.1</v>
      </c>
      <c r="F199" s="65">
        <f t="shared" si="18"/>
        <v>14.3</v>
      </c>
      <c r="G199" s="65">
        <f t="shared" si="24"/>
        <v>75.17710134560949</v>
      </c>
      <c r="H199" s="122">
        <f t="shared" si="19"/>
        <v>10.451223057697964</v>
      </c>
      <c r="I199" s="100">
        <v>5.8</v>
      </c>
      <c r="J199" s="32">
        <v>6</v>
      </c>
      <c r="K199" s="32" t="s">
        <v>52</v>
      </c>
      <c r="L199" s="32">
        <v>3</v>
      </c>
      <c r="M199" s="32">
        <v>4.8</v>
      </c>
      <c r="N199" s="101">
        <v>21.1</v>
      </c>
      <c r="O199" s="32" t="s">
        <v>52</v>
      </c>
      <c r="P199" s="115">
        <v>0.2</v>
      </c>
      <c r="Q199" s="167"/>
      <c r="R199" s="75"/>
      <c r="S199" s="32">
        <v>1016</v>
      </c>
      <c r="T199" s="27" t="s">
        <v>27</v>
      </c>
      <c r="U199" s="1" t="s">
        <v>84</v>
      </c>
      <c r="V199" s="2">
        <v>40004</v>
      </c>
      <c r="AG199" s="231"/>
      <c r="AH199" s="231">
        <f t="shared" si="20"/>
        <v>16.8260215853932</v>
      </c>
      <c r="AI199" s="231">
        <f t="shared" si="21"/>
        <v>14.487015299685174</v>
      </c>
      <c r="AJ199" s="231">
        <f t="shared" si="22"/>
        <v>12.649315299685174</v>
      </c>
      <c r="AK199" s="231">
        <f t="shared" si="23"/>
        <v>10.451223057697964</v>
      </c>
      <c r="AL199" s="231"/>
      <c r="AM199" s="231"/>
      <c r="AN199" s="231"/>
      <c r="AO199" s="231"/>
      <c r="AP199" s="231"/>
      <c r="AQ199" s="231"/>
      <c r="AR199" s="231"/>
      <c r="AS199" s="231"/>
      <c r="AT199" s="231"/>
      <c r="AU199" s="231"/>
    </row>
    <row r="200" spans="1:47" ht="12.75">
      <c r="A200" s="33">
        <v>40005</v>
      </c>
      <c r="B200" s="120">
        <v>16.6</v>
      </c>
      <c r="C200" s="74">
        <v>15.4</v>
      </c>
      <c r="D200" s="74">
        <v>22.3</v>
      </c>
      <c r="E200" s="74">
        <v>13.6</v>
      </c>
      <c r="F200" s="65">
        <f t="shared" si="18"/>
        <v>17.95</v>
      </c>
      <c r="G200" s="65">
        <f t="shared" si="24"/>
        <v>87.5427819824283</v>
      </c>
      <c r="H200" s="122">
        <f t="shared" si="19"/>
        <v>14.524495183531153</v>
      </c>
      <c r="I200" s="100">
        <v>12.6</v>
      </c>
      <c r="J200" s="32">
        <v>7</v>
      </c>
      <c r="K200" s="32" t="s">
        <v>299</v>
      </c>
      <c r="L200" s="32">
        <v>2</v>
      </c>
      <c r="M200" s="32">
        <v>3.5</v>
      </c>
      <c r="N200" s="101">
        <v>24</v>
      </c>
      <c r="O200" s="32" t="s">
        <v>49</v>
      </c>
      <c r="P200" s="115">
        <v>8.7</v>
      </c>
      <c r="Q200" s="167"/>
      <c r="R200" s="75"/>
      <c r="S200" s="32">
        <v>1012</v>
      </c>
      <c r="T200" s="27" t="s">
        <v>180</v>
      </c>
      <c r="U200" s="1" t="s">
        <v>85</v>
      </c>
      <c r="V200" s="2">
        <v>40005</v>
      </c>
      <c r="AG200" s="231"/>
      <c r="AH200" s="231">
        <f t="shared" si="20"/>
        <v>18.881520606251</v>
      </c>
      <c r="AI200" s="231">
        <f t="shared" si="21"/>
        <v>17.48820841929759</v>
      </c>
      <c r="AJ200" s="231">
        <f t="shared" si="22"/>
        <v>16.52940841929759</v>
      </c>
      <c r="AK200" s="231">
        <f t="shared" si="23"/>
        <v>14.524495183531153</v>
      </c>
      <c r="AL200" s="231"/>
      <c r="AM200" s="231"/>
      <c r="AN200" s="231"/>
      <c r="AO200" s="231"/>
      <c r="AP200" s="231"/>
      <c r="AQ200" s="231"/>
      <c r="AR200" s="231"/>
      <c r="AS200" s="231"/>
      <c r="AT200" s="231"/>
      <c r="AU200" s="231"/>
    </row>
    <row r="201" spans="1:47" ht="12.75">
      <c r="A201" s="33">
        <v>40006</v>
      </c>
      <c r="B201" s="120">
        <v>17.9</v>
      </c>
      <c r="C201" s="74">
        <v>15.6</v>
      </c>
      <c r="D201" s="74">
        <v>21</v>
      </c>
      <c r="E201" s="74">
        <v>13.2</v>
      </c>
      <c r="F201" s="65">
        <f aca="true" t="shared" si="25" ref="F201:F264">AVERAGE(D201:E201)</f>
        <v>17.1</v>
      </c>
      <c r="G201" s="65">
        <f t="shared" si="24"/>
        <v>77.44552481566066</v>
      </c>
      <c r="H201" s="122">
        <f aca="true" t="shared" si="26" ref="H201:H264">AK201</f>
        <v>13.902190825781073</v>
      </c>
      <c r="I201" s="100">
        <v>12.8</v>
      </c>
      <c r="J201" s="32">
        <v>5</v>
      </c>
      <c r="K201" s="32" t="s">
        <v>52</v>
      </c>
      <c r="L201" s="32">
        <v>4</v>
      </c>
      <c r="M201" s="32">
        <v>7.8</v>
      </c>
      <c r="N201" s="101">
        <v>24.7</v>
      </c>
      <c r="O201" s="32" t="s">
        <v>52</v>
      </c>
      <c r="P201" s="115">
        <v>0</v>
      </c>
      <c r="Q201" s="167"/>
      <c r="R201" s="75"/>
      <c r="S201" s="32">
        <v>1003</v>
      </c>
      <c r="T201" s="27" t="s">
        <v>73</v>
      </c>
      <c r="U201" s="1" t="s">
        <v>86</v>
      </c>
      <c r="V201" s="2">
        <v>40006</v>
      </c>
      <c r="AG201" s="231"/>
      <c r="AH201" s="231">
        <f aca="true" t="shared" si="27" ref="AH201:AH264">6.107*EXP(17.38*(B201/(239+B201)))</f>
        <v>20.49990953559285</v>
      </c>
      <c r="AI201" s="231">
        <f aca="true" t="shared" si="28" ref="AI201:AI264">IF(W201&gt;=0,6.107*EXP(17.38*(C201/(239+C201))),6.107*EXP(22.44*(C201/(272.4+C201))))</f>
        <v>17.713962526575546</v>
      </c>
      <c r="AJ201" s="231">
        <f aca="true" t="shared" si="29" ref="AJ201:AJ264">IF(C201&gt;=0,AI201-(0.000799*1000*(B201-C201)),AI201-(0.00072*1000*(B201-C201)))</f>
        <v>15.876262526575546</v>
      </c>
      <c r="AK201" s="231">
        <f aca="true" t="shared" si="30" ref="AK201:AK264">239*LN(AJ201/6.107)/(17.38-LN(AJ201/6.107))</f>
        <v>13.902190825781073</v>
      </c>
      <c r="AL201" s="231"/>
      <c r="AM201" s="231"/>
      <c r="AN201" s="231"/>
      <c r="AO201" s="231"/>
      <c r="AP201" s="231"/>
      <c r="AQ201" s="231"/>
      <c r="AR201" s="231"/>
      <c r="AS201" s="231"/>
      <c r="AT201" s="231"/>
      <c r="AU201" s="231"/>
    </row>
    <row r="202" spans="1:47" ht="12.75">
      <c r="A202" s="33">
        <v>40007</v>
      </c>
      <c r="B202" s="120">
        <v>17.8</v>
      </c>
      <c r="C202" s="74">
        <v>15.8</v>
      </c>
      <c r="D202" s="74">
        <v>21.4</v>
      </c>
      <c r="E202" s="74">
        <v>9.5</v>
      </c>
      <c r="F202" s="65">
        <f t="shared" si="25"/>
        <v>15.45</v>
      </c>
      <c r="G202" s="65">
        <f t="shared" si="24"/>
        <v>80.2320780695499</v>
      </c>
      <c r="H202" s="122">
        <f t="shared" si="26"/>
        <v>14.35032351937686</v>
      </c>
      <c r="I202" s="100">
        <v>6.8</v>
      </c>
      <c r="J202" s="32">
        <v>3</v>
      </c>
      <c r="K202" s="32" t="s">
        <v>49</v>
      </c>
      <c r="L202" s="32">
        <v>3</v>
      </c>
      <c r="M202" s="32">
        <v>3.3</v>
      </c>
      <c r="N202" s="101">
        <v>19.7</v>
      </c>
      <c r="O202" s="32" t="s">
        <v>49</v>
      </c>
      <c r="P202" s="115">
        <v>2.8</v>
      </c>
      <c r="Q202" s="167"/>
      <c r="R202" s="75"/>
      <c r="S202" s="32">
        <v>1007</v>
      </c>
      <c r="T202" s="27" t="s">
        <v>111</v>
      </c>
      <c r="U202" s="1" t="s">
        <v>87</v>
      </c>
      <c r="V202" s="2">
        <v>40007</v>
      </c>
      <c r="AG202" s="231"/>
      <c r="AH202" s="231">
        <f t="shared" si="27"/>
        <v>20.371240520305903</v>
      </c>
      <c r="AI202" s="231">
        <f t="shared" si="28"/>
        <v>17.942269597987615</v>
      </c>
      <c r="AJ202" s="231">
        <f t="shared" si="29"/>
        <v>16.344269597987616</v>
      </c>
      <c r="AK202" s="231">
        <f t="shared" si="30"/>
        <v>14.35032351937686</v>
      </c>
      <c r="AL202" s="231"/>
      <c r="AM202" s="231"/>
      <c r="AN202" s="231"/>
      <c r="AO202" s="231"/>
      <c r="AP202" s="231"/>
      <c r="AQ202" s="231"/>
      <c r="AR202" s="231"/>
      <c r="AS202" s="231"/>
      <c r="AT202" s="231"/>
      <c r="AU202" s="231"/>
    </row>
    <row r="203" spans="1:47" ht="12.75">
      <c r="A203" s="33">
        <v>40008</v>
      </c>
      <c r="B203" s="120">
        <v>16.4</v>
      </c>
      <c r="C203" s="74">
        <v>14.4</v>
      </c>
      <c r="D203" s="74">
        <v>20.5</v>
      </c>
      <c r="E203" s="74">
        <v>11.2</v>
      </c>
      <c r="F203" s="65">
        <f t="shared" si="25"/>
        <v>15.85</v>
      </c>
      <c r="G203" s="65">
        <f t="shared" si="24"/>
        <v>79.38144246707365</v>
      </c>
      <c r="H203" s="122">
        <f t="shared" si="26"/>
        <v>12.824753085302131</v>
      </c>
      <c r="I203" s="100">
        <v>8.7</v>
      </c>
      <c r="J203" s="158">
        <v>8</v>
      </c>
      <c r="K203" s="32" t="s">
        <v>257</v>
      </c>
      <c r="L203" s="32">
        <v>3</v>
      </c>
      <c r="M203" s="32">
        <v>4.2</v>
      </c>
      <c r="N203" s="101">
        <v>26.8</v>
      </c>
      <c r="O203" s="32" t="s">
        <v>50</v>
      </c>
      <c r="P203" s="171">
        <v>4.1</v>
      </c>
      <c r="Q203" s="167"/>
      <c r="R203" s="75"/>
      <c r="S203" s="32">
        <v>1006</v>
      </c>
      <c r="T203" s="27" t="s">
        <v>285</v>
      </c>
      <c r="U203" s="1" t="s">
        <v>88</v>
      </c>
      <c r="V203" s="2">
        <v>40008</v>
      </c>
      <c r="AG203" s="231"/>
      <c r="AH203" s="231">
        <f t="shared" si="27"/>
        <v>18.642754661927654</v>
      </c>
      <c r="AI203" s="231">
        <f t="shared" si="28"/>
        <v>16.39688756623579</v>
      </c>
      <c r="AJ203" s="231">
        <f t="shared" si="29"/>
        <v>14.798887566235791</v>
      </c>
      <c r="AK203" s="231">
        <f t="shared" si="30"/>
        <v>12.824753085302131</v>
      </c>
      <c r="AL203" s="231"/>
      <c r="AM203" s="231"/>
      <c r="AN203" s="231"/>
      <c r="AO203" s="231"/>
      <c r="AP203" s="231"/>
      <c r="AQ203" s="231"/>
      <c r="AR203" s="231"/>
      <c r="AS203" s="231"/>
      <c r="AT203" s="231"/>
      <c r="AU203" s="231"/>
    </row>
    <row r="204" spans="1:47" ht="12.75">
      <c r="A204" s="33">
        <v>40009</v>
      </c>
      <c r="B204" s="120">
        <v>15.8</v>
      </c>
      <c r="C204" s="74">
        <v>15.2</v>
      </c>
      <c r="D204" s="74">
        <v>22.4</v>
      </c>
      <c r="E204" s="74">
        <v>13</v>
      </c>
      <c r="F204" s="65">
        <f t="shared" si="25"/>
        <v>17.7</v>
      </c>
      <c r="G204" s="65">
        <f t="shared" si="24"/>
        <v>93.55328689731411</v>
      </c>
      <c r="H204" s="122">
        <f t="shared" si="26"/>
        <v>14.762691384128683</v>
      </c>
      <c r="I204" s="100">
        <v>11.3</v>
      </c>
      <c r="J204" s="32">
        <v>7</v>
      </c>
      <c r="K204" s="32" t="s">
        <v>83</v>
      </c>
      <c r="L204" s="32">
        <v>4</v>
      </c>
      <c r="M204" s="32">
        <v>8.4</v>
      </c>
      <c r="N204" s="101">
        <v>24</v>
      </c>
      <c r="O204" s="32" t="s">
        <v>51</v>
      </c>
      <c r="P204" s="115">
        <v>1.9</v>
      </c>
      <c r="Q204" s="167"/>
      <c r="R204" s="75"/>
      <c r="S204" s="32">
        <v>1005</v>
      </c>
      <c r="T204" s="27" t="s">
        <v>302</v>
      </c>
      <c r="U204" s="1" t="s">
        <v>89</v>
      </c>
      <c r="V204" s="2">
        <v>40009</v>
      </c>
      <c r="AG204" s="231"/>
      <c r="AH204" s="231">
        <f t="shared" si="27"/>
        <v>17.942269597987615</v>
      </c>
      <c r="AI204" s="231">
        <f t="shared" si="28"/>
        <v>17.264982952894922</v>
      </c>
      <c r="AJ204" s="231">
        <f t="shared" si="29"/>
        <v>16.78558295289492</v>
      </c>
      <c r="AK204" s="231">
        <f t="shared" si="30"/>
        <v>14.762691384128683</v>
      </c>
      <c r="AL204" s="231"/>
      <c r="AM204" s="231"/>
      <c r="AN204" s="231"/>
      <c r="AO204" s="231"/>
      <c r="AP204" s="231"/>
      <c r="AQ204" s="231"/>
      <c r="AR204" s="231"/>
      <c r="AS204" s="231"/>
      <c r="AT204" s="231"/>
      <c r="AU204" s="231"/>
    </row>
    <row r="205" spans="1:47" ht="12.75">
      <c r="A205" s="33">
        <v>40010</v>
      </c>
      <c r="B205" s="120">
        <v>17.6</v>
      </c>
      <c r="C205" s="74">
        <v>15.1</v>
      </c>
      <c r="D205" s="74">
        <v>20.8</v>
      </c>
      <c r="E205" s="74">
        <v>10.7</v>
      </c>
      <c r="F205" s="65">
        <f t="shared" si="25"/>
        <v>15.75</v>
      </c>
      <c r="G205" s="65">
        <f t="shared" si="24"/>
        <v>75.34695159838601</v>
      </c>
      <c r="H205" s="122">
        <f t="shared" si="26"/>
        <v>13.19012912641823</v>
      </c>
      <c r="I205" s="100">
        <v>8.5</v>
      </c>
      <c r="J205" s="32">
        <v>6</v>
      </c>
      <c r="K205" s="32" t="s">
        <v>51</v>
      </c>
      <c r="L205" s="32">
        <v>2</v>
      </c>
      <c r="M205" s="32">
        <v>2.6</v>
      </c>
      <c r="N205" s="101">
        <v>16.8</v>
      </c>
      <c r="O205" s="32" t="s">
        <v>50</v>
      </c>
      <c r="P205" s="115">
        <v>7.3</v>
      </c>
      <c r="Q205" s="167"/>
      <c r="R205" s="75"/>
      <c r="S205" s="32">
        <v>1017</v>
      </c>
      <c r="T205" s="27" t="s">
        <v>360</v>
      </c>
      <c r="U205" s="1" t="s">
        <v>300</v>
      </c>
      <c r="V205" s="2">
        <v>40010</v>
      </c>
      <c r="AG205" s="231"/>
      <c r="AH205" s="231">
        <f t="shared" si="27"/>
        <v>20.116024057681578</v>
      </c>
      <c r="AI205" s="231">
        <f t="shared" si="28"/>
        <v>17.154310910261028</v>
      </c>
      <c r="AJ205" s="231">
        <f t="shared" si="29"/>
        <v>15.156810910261026</v>
      </c>
      <c r="AK205" s="231">
        <f t="shared" si="30"/>
        <v>13.19012912641823</v>
      </c>
      <c r="AL205" s="231"/>
      <c r="AM205" s="231"/>
      <c r="AN205" s="231"/>
      <c r="AO205" s="231"/>
      <c r="AP205" s="231"/>
      <c r="AQ205" s="231"/>
      <c r="AR205" s="231"/>
      <c r="AS205" s="231"/>
      <c r="AT205" s="231"/>
      <c r="AU205" s="231"/>
    </row>
    <row r="206" spans="1:47" ht="12.75">
      <c r="A206" s="33">
        <v>40011</v>
      </c>
      <c r="B206" s="120">
        <v>15.8</v>
      </c>
      <c r="C206" s="74">
        <v>14.9</v>
      </c>
      <c r="D206" s="74">
        <v>19.1</v>
      </c>
      <c r="E206" s="74">
        <v>13.2</v>
      </c>
      <c r="F206" s="65">
        <f t="shared" si="25"/>
        <v>16.15</v>
      </c>
      <c r="G206" s="65">
        <f t="shared" si="24"/>
        <v>90.3772687175854</v>
      </c>
      <c r="H206" s="122">
        <f t="shared" si="26"/>
        <v>14.228379619368098</v>
      </c>
      <c r="I206" s="100">
        <v>11.6</v>
      </c>
      <c r="J206" s="32">
        <v>7</v>
      </c>
      <c r="K206" s="32" t="s">
        <v>52</v>
      </c>
      <c r="L206" s="32">
        <v>2</v>
      </c>
      <c r="M206" s="32">
        <v>5.5</v>
      </c>
      <c r="N206" s="101">
        <v>31.5</v>
      </c>
      <c r="O206" s="32" t="s">
        <v>52</v>
      </c>
      <c r="P206" s="115">
        <v>2.6</v>
      </c>
      <c r="Q206" s="167"/>
      <c r="R206" s="75"/>
      <c r="S206" s="32">
        <v>1002</v>
      </c>
      <c r="T206" s="27" t="s">
        <v>229</v>
      </c>
      <c r="U206" s="1" t="s">
        <v>84</v>
      </c>
      <c r="V206" s="2">
        <v>40011</v>
      </c>
      <c r="AG206" s="231"/>
      <c r="AH206" s="231">
        <f t="shared" si="27"/>
        <v>17.942269597987615</v>
      </c>
      <c r="AI206" s="231">
        <f t="shared" si="28"/>
        <v>16.934833208606896</v>
      </c>
      <c r="AJ206" s="231">
        <f t="shared" si="29"/>
        <v>16.215733208606895</v>
      </c>
      <c r="AK206" s="231">
        <f t="shared" si="30"/>
        <v>14.228379619368098</v>
      </c>
      <c r="AL206" s="231"/>
      <c r="AM206" s="231"/>
      <c r="AN206" s="231"/>
      <c r="AO206" s="231"/>
      <c r="AP206" s="231"/>
      <c r="AQ206" s="231"/>
      <c r="AR206" s="231"/>
      <c r="AS206" s="231"/>
      <c r="AT206" s="231"/>
      <c r="AU206" s="231"/>
    </row>
    <row r="207" spans="1:47" ht="12.75">
      <c r="A207" s="33">
        <v>40012</v>
      </c>
      <c r="B207" s="120">
        <v>14.6</v>
      </c>
      <c r="C207" s="74">
        <v>13.1</v>
      </c>
      <c r="D207" s="74">
        <v>19.9</v>
      </c>
      <c r="E207" s="74">
        <v>12.9</v>
      </c>
      <c r="F207" s="65">
        <f t="shared" si="25"/>
        <v>16.4</v>
      </c>
      <c r="G207" s="65">
        <f t="shared" si="24"/>
        <v>83.49862801260329</v>
      </c>
      <c r="H207" s="122">
        <f t="shared" si="26"/>
        <v>11.838231095570425</v>
      </c>
      <c r="I207" s="100">
        <v>11.5</v>
      </c>
      <c r="J207" s="32">
        <v>7</v>
      </c>
      <c r="K207" s="32" t="s">
        <v>52</v>
      </c>
      <c r="L207" s="32">
        <v>4</v>
      </c>
      <c r="M207" s="32">
        <v>10</v>
      </c>
      <c r="N207" s="101">
        <v>27.2</v>
      </c>
      <c r="O207" s="32" t="s">
        <v>275</v>
      </c>
      <c r="P207" s="115">
        <v>0.5</v>
      </c>
      <c r="Q207" s="167"/>
      <c r="R207" s="75"/>
      <c r="S207" s="32">
        <v>1008</v>
      </c>
      <c r="T207" s="27" t="s">
        <v>244</v>
      </c>
      <c r="U207" s="1" t="s">
        <v>85</v>
      </c>
      <c r="V207" s="2">
        <v>40012</v>
      </c>
      <c r="AG207" s="231"/>
      <c r="AH207" s="231">
        <f t="shared" si="27"/>
        <v>16.61023797035605</v>
      </c>
      <c r="AI207" s="231">
        <f t="shared" si="28"/>
        <v>15.067820814875786</v>
      </c>
      <c r="AJ207" s="231">
        <f t="shared" si="29"/>
        <v>13.869320814875785</v>
      </c>
      <c r="AK207" s="231">
        <f t="shared" si="30"/>
        <v>11.838231095570425</v>
      </c>
      <c r="AL207" s="231"/>
      <c r="AM207" s="231"/>
      <c r="AN207" s="231"/>
      <c r="AO207" s="231"/>
      <c r="AP207" s="231"/>
      <c r="AQ207" s="231"/>
      <c r="AR207" s="231"/>
      <c r="AS207" s="231"/>
      <c r="AT207" s="231"/>
      <c r="AU207" s="231"/>
    </row>
    <row r="208" spans="1:47" ht="12.75">
      <c r="A208" s="33">
        <v>40013</v>
      </c>
      <c r="B208" s="120">
        <v>14.9</v>
      </c>
      <c r="C208" s="74">
        <v>13.7</v>
      </c>
      <c r="D208" s="74">
        <v>18.2</v>
      </c>
      <c r="E208" s="74">
        <v>12.2</v>
      </c>
      <c r="F208" s="65">
        <f t="shared" si="25"/>
        <v>15.2</v>
      </c>
      <c r="G208" s="65">
        <f t="shared" si="24"/>
        <v>86.8634863675727</v>
      </c>
      <c r="H208" s="122">
        <f t="shared" si="26"/>
        <v>12.733005362970292</v>
      </c>
      <c r="I208" s="100">
        <v>10.5</v>
      </c>
      <c r="J208" s="32">
        <v>8</v>
      </c>
      <c r="K208" s="32" t="s">
        <v>51</v>
      </c>
      <c r="L208" s="32">
        <v>3</v>
      </c>
      <c r="M208" s="32">
        <v>4</v>
      </c>
      <c r="N208" s="101">
        <v>21.1</v>
      </c>
      <c r="O208" s="32" t="s">
        <v>51</v>
      </c>
      <c r="P208" s="115">
        <v>6</v>
      </c>
      <c r="Q208" s="167"/>
      <c r="R208" s="75"/>
      <c r="S208" s="32">
        <v>1007</v>
      </c>
      <c r="T208" s="27" t="s">
        <v>6</v>
      </c>
      <c r="U208" s="1" t="s">
        <v>86</v>
      </c>
      <c r="V208" s="2">
        <v>40013</v>
      </c>
      <c r="AG208" s="231"/>
      <c r="AH208" s="231">
        <f t="shared" si="27"/>
        <v>16.934833208606896</v>
      </c>
      <c r="AI208" s="231">
        <f t="shared" si="28"/>
        <v>15.668986535529427</v>
      </c>
      <c r="AJ208" s="231">
        <f t="shared" si="29"/>
        <v>14.710186535529427</v>
      </c>
      <c r="AK208" s="231">
        <f t="shared" si="30"/>
        <v>12.733005362970292</v>
      </c>
      <c r="AL208" s="231"/>
      <c r="AM208" s="231"/>
      <c r="AN208" s="231"/>
      <c r="AO208" s="231"/>
      <c r="AP208" s="231"/>
      <c r="AQ208" s="231"/>
      <c r="AR208" s="231"/>
      <c r="AS208" s="231"/>
      <c r="AT208" s="231"/>
      <c r="AU208" s="231"/>
    </row>
    <row r="209" spans="1:47" ht="12.75">
      <c r="A209" s="33">
        <v>40014</v>
      </c>
      <c r="B209" s="120">
        <v>16</v>
      </c>
      <c r="C209" s="74">
        <v>14</v>
      </c>
      <c r="D209" s="74">
        <v>21.2</v>
      </c>
      <c r="E209" s="74">
        <v>7.9</v>
      </c>
      <c r="F209" s="65">
        <f t="shared" si="25"/>
        <v>14.55</v>
      </c>
      <c r="G209" s="65">
        <f t="shared" si="24"/>
        <v>79.12436592081538</v>
      </c>
      <c r="H209" s="122">
        <f t="shared" si="26"/>
        <v>12.386505748960722</v>
      </c>
      <c r="I209" s="100">
        <v>5.8</v>
      </c>
      <c r="J209" s="32">
        <v>4</v>
      </c>
      <c r="K209" s="32" t="s">
        <v>51</v>
      </c>
      <c r="L209" s="32">
        <v>3</v>
      </c>
      <c r="M209" s="32">
        <v>4.9</v>
      </c>
      <c r="N209" s="101">
        <v>24</v>
      </c>
      <c r="O209" s="32" t="s">
        <v>51</v>
      </c>
      <c r="P209" s="115">
        <v>3.8</v>
      </c>
      <c r="Q209" s="167"/>
      <c r="R209" s="75"/>
      <c r="S209" s="32">
        <v>1012</v>
      </c>
      <c r="T209" s="27" t="s">
        <v>262</v>
      </c>
      <c r="U209" s="1" t="s">
        <v>87</v>
      </c>
      <c r="V209" s="2">
        <v>40014</v>
      </c>
      <c r="AG209" s="231"/>
      <c r="AH209" s="231">
        <f t="shared" si="27"/>
        <v>18.173154145192665</v>
      </c>
      <c r="AI209" s="231">
        <f t="shared" si="28"/>
        <v>15.977392985196072</v>
      </c>
      <c r="AJ209" s="231">
        <f t="shared" si="29"/>
        <v>14.379392985196072</v>
      </c>
      <c r="AK209" s="231">
        <f t="shared" si="30"/>
        <v>12.386505748960722</v>
      </c>
      <c r="AL209" s="231"/>
      <c r="AM209" s="231"/>
      <c r="AN209" s="231"/>
      <c r="AO209" s="231"/>
      <c r="AP209" s="231"/>
      <c r="AQ209" s="231"/>
      <c r="AR209" s="231"/>
      <c r="AS209" s="231"/>
      <c r="AT209" s="231"/>
      <c r="AU209" s="231"/>
    </row>
    <row r="210" spans="1:47" ht="12.75">
      <c r="A210" s="33">
        <v>40015</v>
      </c>
      <c r="B210" s="120">
        <v>15.4</v>
      </c>
      <c r="C210" s="74">
        <v>15</v>
      </c>
      <c r="D210" s="74">
        <v>18.9</v>
      </c>
      <c r="E210" s="74">
        <v>11</v>
      </c>
      <c r="F210" s="65">
        <f t="shared" si="25"/>
        <v>14.95</v>
      </c>
      <c r="G210" s="65">
        <f t="shared" si="24"/>
        <v>95.6339356809436</v>
      </c>
      <c r="H210" s="122">
        <f t="shared" si="26"/>
        <v>14.706336568487155</v>
      </c>
      <c r="I210" s="100">
        <v>8.3</v>
      </c>
      <c r="J210" s="32">
        <v>8</v>
      </c>
      <c r="K210" s="32" t="s">
        <v>299</v>
      </c>
      <c r="L210" s="32">
        <v>3</v>
      </c>
      <c r="M210" s="32">
        <v>8</v>
      </c>
      <c r="N210" s="101">
        <v>29.3</v>
      </c>
      <c r="O210" s="32" t="s">
        <v>48</v>
      </c>
      <c r="P210" s="115">
        <v>4.7</v>
      </c>
      <c r="Q210" s="167"/>
      <c r="R210" s="75"/>
      <c r="S210" s="32">
        <v>1004</v>
      </c>
      <c r="T210" s="27" t="s">
        <v>352</v>
      </c>
      <c r="U210" s="1" t="s">
        <v>88</v>
      </c>
      <c r="V210" s="2">
        <v>40015</v>
      </c>
      <c r="AG210" s="231"/>
      <c r="AH210" s="231">
        <f t="shared" si="27"/>
        <v>17.48820841929759</v>
      </c>
      <c r="AI210" s="231">
        <f t="shared" si="28"/>
        <v>17.04426199146042</v>
      </c>
      <c r="AJ210" s="231">
        <f t="shared" si="29"/>
        <v>16.72466199146042</v>
      </c>
      <c r="AK210" s="231">
        <f t="shared" si="30"/>
        <v>14.706336568487155</v>
      </c>
      <c r="AL210" s="231"/>
      <c r="AM210" s="231"/>
      <c r="AN210" s="231"/>
      <c r="AO210" s="231"/>
      <c r="AP210" s="231"/>
      <c r="AQ210" s="231"/>
      <c r="AR210" s="231"/>
      <c r="AS210" s="231"/>
      <c r="AT210" s="231"/>
      <c r="AU210" s="231"/>
    </row>
    <row r="211" spans="1:47" ht="12.75">
      <c r="A211" s="33">
        <v>40016</v>
      </c>
      <c r="B211" s="120">
        <v>16.6</v>
      </c>
      <c r="C211" s="74">
        <v>15.3</v>
      </c>
      <c r="D211" s="74">
        <v>20.9</v>
      </c>
      <c r="E211" s="74">
        <v>12</v>
      </c>
      <c r="F211" s="65">
        <f t="shared" si="25"/>
        <v>16.45</v>
      </c>
      <c r="G211" s="65">
        <f t="shared" si="24"/>
        <v>86.52682937756099</v>
      </c>
      <c r="H211" s="122">
        <f t="shared" si="26"/>
        <v>14.343998889031337</v>
      </c>
      <c r="I211" s="100">
        <v>12</v>
      </c>
      <c r="J211" s="32">
        <v>6</v>
      </c>
      <c r="K211" s="32" t="s">
        <v>50</v>
      </c>
      <c r="L211" s="32">
        <v>4</v>
      </c>
      <c r="M211" s="32">
        <v>7.5</v>
      </c>
      <c r="N211" s="101">
        <v>27.9</v>
      </c>
      <c r="O211" s="32" t="s">
        <v>257</v>
      </c>
      <c r="P211" s="115">
        <v>0.5</v>
      </c>
      <c r="Q211" s="167"/>
      <c r="R211" s="75"/>
      <c r="S211" s="32">
        <v>998</v>
      </c>
      <c r="T211" s="27" t="s">
        <v>201</v>
      </c>
      <c r="U211" s="1" t="s">
        <v>89</v>
      </c>
      <c r="V211" s="2">
        <v>40016</v>
      </c>
      <c r="AG211" s="231"/>
      <c r="AH211" s="231">
        <f t="shared" si="27"/>
        <v>18.881520606251</v>
      </c>
      <c r="AI211" s="231">
        <f t="shared" si="28"/>
        <v>17.376281118859826</v>
      </c>
      <c r="AJ211" s="231">
        <f t="shared" si="29"/>
        <v>16.337581118859823</v>
      </c>
      <c r="AK211" s="231">
        <f t="shared" si="30"/>
        <v>14.343998889031337</v>
      </c>
      <c r="AL211" s="231"/>
      <c r="AM211" s="231"/>
      <c r="AN211" s="231"/>
      <c r="AO211" s="231"/>
      <c r="AP211" s="231"/>
      <c r="AQ211" s="231"/>
      <c r="AR211" s="231"/>
      <c r="AS211" s="231"/>
      <c r="AT211" s="231"/>
      <c r="AU211" s="231"/>
    </row>
    <row r="212" spans="1:47" ht="12.75">
      <c r="A212" s="33">
        <v>40017</v>
      </c>
      <c r="B212" s="120">
        <v>17.6</v>
      </c>
      <c r="C212" s="74">
        <v>15.2</v>
      </c>
      <c r="D212" s="74">
        <v>20.1</v>
      </c>
      <c r="E212" s="74">
        <v>12.3</v>
      </c>
      <c r="F212" s="65">
        <f t="shared" si="25"/>
        <v>16.200000000000003</v>
      </c>
      <c r="G212" s="65">
        <f t="shared" si="24"/>
        <v>76.29431595869617</v>
      </c>
      <c r="H212" s="122">
        <f t="shared" si="26"/>
        <v>13.381587057041322</v>
      </c>
      <c r="I212" s="100">
        <v>10.1</v>
      </c>
      <c r="J212" s="32">
        <v>3</v>
      </c>
      <c r="K212" s="32" t="s">
        <v>51</v>
      </c>
      <c r="L212" s="32">
        <v>3</v>
      </c>
      <c r="M212" s="32">
        <v>5.1</v>
      </c>
      <c r="N212" s="101">
        <v>26.8</v>
      </c>
      <c r="O212" s="32" t="s">
        <v>128</v>
      </c>
      <c r="P212" s="115">
        <v>3.1</v>
      </c>
      <c r="Q212" s="167"/>
      <c r="R212" s="75"/>
      <c r="S212" s="32">
        <v>1000</v>
      </c>
      <c r="T212" s="27" t="s">
        <v>119</v>
      </c>
      <c r="U212" s="1" t="s">
        <v>300</v>
      </c>
      <c r="V212" s="2">
        <v>40017</v>
      </c>
      <c r="AG212" s="231"/>
      <c r="AH212" s="231">
        <f t="shared" si="27"/>
        <v>20.116024057681578</v>
      </c>
      <c r="AI212" s="231">
        <f t="shared" si="28"/>
        <v>17.264982952894922</v>
      </c>
      <c r="AJ212" s="231">
        <f t="shared" si="29"/>
        <v>15.34738295289492</v>
      </c>
      <c r="AK212" s="231">
        <f t="shared" si="30"/>
        <v>13.381587057041322</v>
      </c>
      <c r="AL212" s="231"/>
      <c r="AM212" s="231"/>
      <c r="AN212" s="231"/>
      <c r="AO212" s="231"/>
      <c r="AP212" s="231"/>
      <c r="AQ212" s="231"/>
      <c r="AR212" s="231"/>
      <c r="AS212" s="231"/>
      <c r="AT212" s="231"/>
      <c r="AU212" s="231"/>
    </row>
    <row r="213" spans="1:47" ht="12.75">
      <c r="A213" s="33">
        <v>40018</v>
      </c>
      <c r="B213" s="120">
        <v>16.3</v>
      </c>
      <c r="C213" s="74">
        <v>14.2</v>
      </c>
      <c r="D213" s="74">
        <v>18.9</v>
      </c>
      <c r="E213" s="74">
        <v>10.4</v>
      </c>
      <c r="F213" s="65">
        <f t="shared" si="25"/>
        <v>14.649999999999999</v>
      </c>
      <c r="G213" s="65">
        <f t="shared" si="24"/>
        <v>78.3187157477039</v>
      </c>
      <c r="H213" s="122">
        <f t="shared" si="26"/>
        <v>12.522092576690723</v>
      </c>
      <c r="I213" s="100">
        <v>7.9</v>
      </c>
      <c r="J213" s="32">
        <v>7</v>
      </c>
      <c r="K213" s="32" t="s">
        <v>51</v>
      </c>
      <c r="L213" s="32">
        <v>3</v>
      </c>
      <c r="M213" s="32">
        <v>4.1</v>
      </c>
      <c r="N213" s="101">
        <v>21.1</v>
      </c>
      <c r="O213" s="32" t="s">
        <v>51</v>
      </c>
      <c r="P213" s="171">
        <v>3.2</v>
      </c>
      <c r="Q213" s="167"/>
      <c r="R213" s="75"/>
      <c r="S213" s="32">
        <v>1006</v>
      </c>
      <c r="T213" s="27" t="s">
        <v>5</v>
      </c>
      <c r="U213" s="1" t="s">
        <v>84</v>
      </c>
      <c r="V213" s="2">
        <v>40018</v>
      </c>
      <c r="AG213" s="231"/>
      <c r="AH213" s="231">
        <f t="shared" si="27"/>
        <v>18.524367818852948</v>
      </c>
      <c r="AI213" s="231">
        <f t="shared" si="28"/>
        <v>16.185946976106578</v>
      </c>
      <c r="AJ213" s="231">
        <f t="shared" si="29"/>
        <v>14.508046976106577</v>
      </c>
      <c r="AK213" s="231">
        <f t="shared" si="30"/>
        <v>12.522092576690723</v>
      </c>
      <c r="AL213" s="231"/>
      <c r="AM213" s="231"/>
      <c r="AN213" s="231"/>
      <c r="AO213" s="231"/>
      <c r="AP213" s="231"/>
      <c r="AQ213" s="231"/>
      <c r="AR213" s="231"/>
      <c r="AS213" s="231"/>
      <c r="AT213" s="231"/>
      <c r="AU213" s="231"/>
    </row>
    <row r="214" spans="1:47" ht="12.75">
      <c r="A214" s="33">
        <v>40019</v>
      </c>
      <c r="B214" s="120">
        <v>16.2</v>
      </c>
      <c r="C214" s="74">
        <v>14.7</v>
      </c>
      <c r="D214" s="74">
        <v>21.8</v>
      </c>
      <c r="E214" s="74">
        <v>8.2</v>
      </c>
      <c r="F214" s="65">
        <f t="shared" si="25"/>
        <v>15</v>
      </c>
      <c r="G214" s="65">
        <f t="shared" si="24"/>
        <v>84.31372278763874</v>
      </c>
      <c r="H214" s="122">
        <f t="shared" si="26"/>
        <v>13.552543664788583</v>
      </c>
      <c r="I214" s="100">
        <v>6.2</v>
      </c>
      <c r="J214" s="32">
        <v>5</v>
      </c>
      <c r="K214" s="32" t="s">
        <v>128</v>
      </c>
      <c r="L214" s="32">
        <v>2</v>
      </c>
      <c r="M214" s="32">
        <v>3.3</v>
      </c>
      <c r="N214" s="101">
        <v>17.5</v>
      </c>
      <c r="O214" s="32" t="s">
        <v>52</v>
      </c>
      <c r="P214" s="115">
        <v>0.7</v>
      </c>
      <c r="Q214" s="167"/>
      <c r="R214" s="75"/>
      <c r="S214" s="32">
        <v>1019</v>
      </c>
      <c r="T214" s="27" t="s">
        <v>329</v>
      </c>
      <c r="U214" s="1" t="s">
        <v>85</v>
      </c>
      <c r="V214" s="2">
        <v>40019</v>
      </c>
      <c r="AG214" s="231"/>
      <c r="AH214" s="231">
        <f t="shared" si="27"/>
        <v>18.406640869300837</v>
      </c>
      <c r="AI214" s="231">
        <f t="shared" si="28"/>
        <v>16.717824157058523</v>
      </c>
      <c r="AJ214" s="231">
        <f t="shared" si="29"/>
        <v>15.519324157058524</v>
      </c>
      <c r="AK214" s="231">
        <f t="shared" si="30"/>
        <v>13.552543664788583</v>
      </c>
      <c r="AL214" s="231"/>
      <c r="AM214" s="231"/>
      <c r="AN214" s="231"/>
      <c r="AO214" s="231"/>
      <c r="AP214" s="231"/>
      <c r="AQ214" s="231"/>
      <c r="AR214" s="231"/>
      <c r="AS214" s="231"/>
      <c r="AT214" s="231"/>
      <c r="AU214" s="231"/>
    </row>
    <row r="215" spans="1:47" ht="12.75">
      <c r="A215" s="33">
        <v>40020</v>
      </c>
      <c r="B215" s="120">
        <v>15.4</v>
      </c>
      <c r="C215" s="74">
        <v>14.7</v>
      </c>
      <c r="D215" s="74">
        <v>17.4</v>
      </c>
      <c r="E215" s="74">
        <v>12.4</v>
      </c>
      <c r="F215" s="65">
        <f t="shared" si="25"/>
        <v>14.899999999999999</v>
      </c>
      <c r="G215" s="65">
        <f t="shared" si="24"/>
        <v>92.39668106441475</v>
      </c>
      <c r="H215" s="122">
        <f t="shared" si="26"/>
        <v>14.173831611064447</v>
      </c>
      <c r="I215" s="100">
        <v>9.8</v>
      </c>
      <c r="J215" s="32">
        <v>8</v>
      </c>
      <c r="K215" s="32" t="s">
        <v>49</v>
      </c>
      <c r="L215" s="32">
        <v>3</v>
      </c>
      <c r="M215" s="32">
        <v>4.4</v>
      </c>
      <c r="N215" s="101">
        <v>21.1</v>
      </c>
      <c r="O215" s="32" t="s">
        <v>257</v>
      </c>
      <c r="P215" s="115">
        <v>8.9</v>
      </c>
      <c r="Q215" s="167"/>
      <c r="R215" s="75"/>
      <c r="S215" s="32">
        <v>1014</v>
      </c>
      <c r="T215" s="27" t="s">
        <v>401</v>
      </c>
      <c r="U215" s="1" t="s">
        <v>86</v>
      </c>
      <c r="V215" s="2">
        <v>40020</v>
      </c>
      <c r="AG215" s="231"/>
      <c r="AH215" s="231">
        <f t="shared" si="27"/>
        <v>17.48820841929759</v>
      </c>
      <c r="AI215" s="231">
        <f t="shared" si="28"/>
        <v>16.717824157058523</v>
      </c>
      <c r="AJ215" s="231">
        <f t="shared" si="29"/>
        <v>16.158524157058523</v>
      </c>
      <c r="AK215" s="231">
        <f t="shared" si="30"/>
        <v>14.173831611064447</v>
      </c>
      <c r="AL215" s="231"/>
      <c r="AM215" s="231"/>
      <c r="AN215" s="231"/>
      <c r="AO215" s="231"/>
      <c r="AP215" s="231"/>
      <c r="AQ215" s="231"/>
      <c r="AR215" s="231"/>
      <c r="AS215" s="231"/>
      <c r="AT215" s="231"/>
      <c r="AU215" s="231"/>
    </row>
    <row r="216" spans="1:47" ht="12.75">
      <c r="A216" s="33">
        <v>40021</v>
      </c>
      <c r="B216" s="120">
        <v>14.5</v>
      </c>
      <c r="C216" s="74">
        <v>14.3</v>
      </c>
      <c r="D216" s="74">
        <v>20.2</v>
      </c>
      <c r="E216" s="74">
        <v>11.9</v>
      </c>
      <c r="F216" s="65">
        <f t="shared" si="25"/>
        <v>16.05</v>
      </c>
      <c r="G216" s="65">
        <f t="shared" si="24"/>
        <v>97.74624781991287</v>
      </c>
      <c r="H216" s="122">
        <f t="shared" si="26"/>
        <v>14.147830930023856</v>
      </c>
      <c r="I216" s="100">
        <v>11</v>
      </c>
      <c r="J216" s="32">
        <v>7</v>
      </c>
      <c r="K216" s="32" t="s">
        <v>49</v>
      </c>
      <c r="L216" s="32">
        <v>2</v>
      </c>
      <c r="M216" s="32">
        <v>5.3</v>
      </c>
      <c r="N216" s="101">
        <v>24</v>
      </c>
      <c r="O216" s="32" t="s">
        <v>52</v>
      </c>
      <c r="P216" s="171">
        <v>5.5</v>
      </c>
      <c r="Q216" s="167"/>
      <c r="R216" s="75"/>
      <c r="S216" s="32">
        <v>1008</v>
      </c>
      <c r="T216" s="27" t="s">
        <v>182</v>
      </c>
      <c r="U216" s="1" t="s">
        <v>87</v>
      </c>
      <c r="V216" s="2">
        <v>40021</v>
      </c>
      <c r="AG216" s="231"/>
      <c r="AH216" s="231">
        <f t="shared" si="27"/>
        <v>16.503260083520495</v>
      </c>
      <c r="AI216" s="231">
        <f t="shared" si="28"/>
        <v>16.291117499602702</v>
      </c>
      <c r="AJ216" s="231">
        <f t="shared" si="29"/>
        <v>16.1313174996027</v>
      </c>
      <c r="AK216" s="231">
        <f t="shared" si="30"/>
        <v>14.147830930023856</v>
      </c>
      <c r="AL216" s="231"/>
      <c r="AM216" s="231"/>
      <c r="AN216" s="231"/>
      <c r="AO216" s="231"/>
      <c r="AP216" s="231"/>
      <c r="AQ216" s="231"/>
      <c r="AR216" s="231"/>
      <c r="AS216" s="231"/>
      <c r="AT216" s="231"/>
      <c r="AU216" s="231"/>
    </row>
    <row r="217" spans="1:47" ht="12.75">
      <c r="A217" s="33">
        <v>40022</v>
      </c>
      <c r="B217" s="120">
        <v>16</v>
      </c>
      <c r="C217" s="74">
        <v>14</v>
      </c>
      <c r="D217" s="74">
        <v>20.1</v>
      </c>
      <c r="E217" s="74">
        <v>9.6</v>
      </c>
      <c r="F217" s="65">
        <f t="shared" si="25"/>
        <v>14.850000000000001</v>
      </c>
      <c r="G217" s="65">
        <f t="shared" si="24"/>
        <v>79.12436592081538</v>
      </c>
      <c r="H217" s="122">
        <f t="shared" si="26"/>
        <v>12.386505748960722</v>
      </c>
      <c r="I217" s="100">
        <v>7.2</v>
      </c>
      <c r="J217" s="32">
        <v>8</v>
      </c>
      <c r="K217" s="32" t="s">
        <v>50</v>
      </c>
      <c r="L217" s="32">
        <v>4</v>
      </c>
      <c r="M217" s="32">
        <v>5.7</v>
      </c>
      <c r="N217" s="101">
        <v>21.1</v>
      </c>
      <c r="O217" s="32" t="s">
        <v>50</v>
      </c>
      <c r="P217" s="115">
        <v>4.8</v>
      </c>
      <c r="Q217" s="167"/>
      <c r="R217" s="75"/>
      <c r="S217" s="32">
        <v>1014</v>
      </c>
      <c r="T217" s="27" t="s">
        <v>221</v>
      </c>
      <c r="U217" s="1" t="s">
        <v>88</v>
      </c>
      <c r="V217" s="2">
        <v>40022</v>
      </c>
      <c r="AG217" s="231"/>
      <c r="AH217" s="231">
        <f t="shared" si="27"/>
        <v>18.173154145192665</v>
      </c>
      <c r="AI217" s="231">
        <f t="shared" si="28"/>
        <v>15.977392985196072</v>
      </c>
      <c r="AJ217" s="231">
        <f t="shared" si="29"/>
        <v>14.379392985196072</v>
      </c>
      <c r="AK217" s="231">
        <f t="shared" si="30"/>
        <v>12.386505748960722</v>
      </c>
      <c r="AL217" s="231"/>
      <c r="AM217" s="231"/>
      <c r="AN217" s="231"/>
      <c r="AO217" s="231"/>
      <c r="AP217" s="231"/>
      <c r="AQ217" s="231"/>
      <c r="AR217" s="231"/>
      <c r="AS217" s="231"/>
      <c r="AT217" s="231"/>
      <c r="AU217" s="231"/>
    </row>
    <row r="218" spans="1:47" ht="12.75">
      <c r="A218" s="33">
        <v>40023</v>
      </c>
      <c r="B218" s="120">
        <v>15</v>
      </c>
      <c r="C218" s="74">
        <v>14.5</v>
      </c>
      <c r="D218" s="74">
        <v>15.9</v>
      </c>
      <c r="E218" s="74">
        <v>13.8</v>
      </c>
      <c r="F218" s="65">
        <f t="shared" si="25"/>
        <v>14.850000000000001</v>
      </c>
      <c r="G218" s="65">
        <f t="shared" si="24"/>
        <v>94.48200275018573</v>
      </c>
      <c r="H218" s="122">
        <f t="shared" si="26"/>
        <v>14.121455753664899</v>
      </c>
      <c r="I218" s="100">
        <v>12.3</v>
      </c>
      <c r="J218" s="32">
        <v>8</v>
      </c>
      <c r="K218" s="32" t="s">
        <v>49</v>
      </c>
      <c r="L218" s="32">
        <v>4</v>
      </c>
      <c r="M218" s="32">
        <v>5.9</v>
      </c>
      <c r="N218" s="101">
        <v>21.1</v>
      </c>
      <c r="O218" s="32" t="s">
        <v>257</v>
      </c>
      <c r="P218" s="115">
        <v>21.8</v>
      </c>
      <c r="Q218" s="167"/>
      <c r="R218" s="75"/>
      <c r="S218" s="32">
        <v>1009</v>
      </c>
      <c r="T218" s="27" t="s">
        <v>151</v>
      </c>
      <c r="U218" s="1" t="s">
        <v>89</v>
      </c>
      <c r="V218" s="2">
        <v>40023</v>
      </c>
      <c r="AG218" s="231"/>
      <c r="AH218" s="231">
        <f t="shared" si="27"/>
        <v>17.04426199146042</v>
      </c>
      <c r="AI218" s="231">
        <f t="shared" si="28"/>
        <v>16.503260083520495</v>
      </c>
      <c r="AJ218" s="231">
        <f t="shared" si="29"/>
        <v>16.103760083520495</v>
      </c>
      <c r="AK218" s="231">
        <f t="shared" si="30"/>
        <v>14.121455753664899</v>
      </c>
      <c r="AL218" s="231"/>
      <c r="AM218" s="231"/>
      <c r="AN218" s="231"/>
      <c r="AO218" s="231"/>
      <c r="AP218" s="231"/>
      <c r="AQ218" s="231"/>
      <c r="AR218" s="231"/>
      <c r="AS218" s="231"/>
      <c r="AT218" s="231"/>
      <c r="AU218" s="231"/>
    </row>
    <row r="219" spans="1:47" ht="12.75">
      <c r="A219" s="33">
        <v>40024</v>
      </c>
      <c r="B219" s="120">
        <v>14.8</v>
      </c>
      <c r="C219" s="74">
        <v>13</v>
      </c>
      <c r="D219" s="74">
        <v>16.2</v>
      </c>
      <c r="E219" s="74">
        <v>9.3</v>
      </c>
      <c r="F219" s="65">
        <f t="shared" si="25"/>
        <v>12.75</v>
      </c>
      <c r="G219" s="65">
        <f t="shared" si="24"/>
        <v>80.41961704569299</v>
      </c>
      <c r="H219" s="122">
        <f t="shared" si="26"/>
        <v>11.46517890321525</v>
      </c>
      <c r="I219" s="100">
        <v>7.8</v>
      </c>
      <c r="J219" s="32">
        <v>5</v>
      </c>
      <c r="K219" s="32" t="s">
        <v>51</v>
      </c>
      <c r="L219" s="32">
        <v>4</v>
      </c>
      <c r="M219" s="32">
        <v>5.1</v>
      </c>
      <c r="N219" s="101">
        <v>24</v>
      </c>
      <c r="O219" s="32" t="s">
        <v>128</v>
      </c>
      <c r="P219" s="171">
        <v>3.6</v>
      </c>
      <c r="Q219" s="167"/>
      <c r="R219" s="75"/>
      <c r="S219" s="32">
        <v>1015</v>
      </c>
      <c r="T219" s="178" t="s">
        <v>70</v>
      </c>
      <c r="U219" s="1" t="s">
        <v>300</v>
      </c>
      <c r="V219" s="2">
        <v>40024</v>
      </c>
      <c r="AG219" s="231"/>
      <c r="AH219" s="231">
        <f t="shared" si="27"/>
        <v>16.8260215853932</v>
      </c>
      <c r="AI219" s="231">
        <f t="shared" si="28"/>
        <v>14.96962212299885</v>
      </c>
      <c r="AJ219" s="231">
        <f t="shared" si="29"/>
        <v>13.53142212299885</v>
      </c>
      <c r="AK219" s="231">
        <f t="shared" si="30"/>
        <v>11.46517890321525</v>
      </c>
      <c r="AL219" s="231"/>
      <c r="AM219" s="231"/>
      <c r="AN219" s="231"/>
      <c r="AO219" s="231"/>
      <c r="AP219" s="231"/>
      <c r="AQ219" s="231"/>
      <c r="AR219" s="231"/>
      <c r="AS219" s="231"/>
      <c r="AT219" s="231"/>
      <c r="AU219" s="231"/>
    </row>
    <row r="220" spans="1:47" ht="12.75">
      <c r="A220" s="33">
        <v>40025</v>
      </c>
      <c r="B220" s="120">
        <v>16.2</v>
      </c>
      <c r="C220" s="74">
        <v>13.7</v>
      </c>
      <c r="D220" s="74">
        <v>19.5</v>
      </c>
      <c r="E220" s="74">
        <v>6.2</v>
      </c>
      <c r="F220" s="65">
        <f t="shared" si="25"/>
        <v>12.85</v>
      </c>
      <c r="G220" s="65">
        <f t="shared" si="24"/>
        <v>74.27475025240022</v>
      </c>
      <c r="H220" s="122">
        <f t="shared" si="26"/>
        <v>11.620798070188016</v>
      </c>
      <c r="I220" s="100">
        <v>4.5</v>
      </c>
      <c r="J220" s="32">
        <v>3</v>
      </c>
      <c r="K220" s="32" t="s">
        <v>257</v>
      </c>
      <c r="L220" s="32">
        <v>3</v>
      </c>
      <c r="M220" s="32">
        <v>3.1</v>
      </c>
      <c r="N220" s="101">
        <v>21.1</v>
      </c>
      <c r="O220" s="32" t="s">
        <v>50</v>
      </c>
      <c r="P220" s="115">
        <v>7.5</v>
      </c>
      <c r="Q220" s="167"/>
      <c r="R220" s="75"/>
      <c r="S220" s="32">
        <v>1019</v>
      </c>
      <c r="T220" s="27" t="s">
        <v>165</v>
      </c>
      <c r="U220" s="1" t="s">
        <v>84</v>
      </c>
      <c r="V220" s="2">
        <v>40025</v>
      </c>
      <c r="AG220" s="231"/>
      <c r="AH220" s="231">
        <f t="shared" si="27"/>
        <v>18.406640869300837</v>
      </c>
      <c r="AI220" s="231">
        <f t="shared" si="28"/>
        <v>15.668986535529427</v>
      </c>
      <c r="AJ220" s="231">
        <f t="shared" si="29"/>
        <v>13.671486535529427</v>
      </c>
      <c r="AK220" s="231">
        <f t="shared" si="30"/>
        <v>11.620798070188016</v>
      </c>
      <c r="AL220" s="231"/>
      <c r="AM220" s="231"/>
      <c r="AN220" s="231"/>
      <c r="AO220" s="231"/>
      <c r="AP220" s="231"/>
      <c r="AQ220" s="231"/>
      <c r="AR220" s="231"/>
      <c r="AS220" s="231"/>
      <c r="AT220" s="231"/>
      <c r="AU220" s="231"/>
    </row>
    <row r="221" spans="1:47" s="139" customFormat="1" ht="12.75">
      <c r="A221" s="124">
        <v>40026</v>
      </c>
      <c r="B221" s="140">
        <v>14.6</v>
      </c>
      <c r="C221" s="141">
        <v>14.1</v>
      </c>
      <c r="D221" s="141">
        <v>16.7</v>
      </c>
      <c r="E221" s="141">
        <v>12.2</v>
      </c>
      <c r="F221" s="142">
        <f t="shared" si="25"/>
        <v>14.45</v>
      </c>
      <c r="G221" s="142">
        <f t="shared" si="24"/>
        <v>94.41088759578406</v>
      </c>
      <c r="H221" s="143">
        <f t="shared" si="26"/>
        <v>13.71263869503514</v>
      </c>
      <c r="I221" s="144">
        <v>11.1</v>
      </c>
      <c r="J221" s="136">
        <v>8</v>
      </c>
      <c r="K221" s="136" t="s">
        <v>299</v>
      </c>
      <c r="L221" s="136">
        <v>3</v>
      </c>
      <c r="M221" s="136">
        <v>4.3</v>
      </c>
      <c r="N221" s="146">
        <v>17.5</v>
      </c>
      <c r="O221" s="136" t="s">
        <v>299</v>
      </c>
      <c r="P221" s="166">
        <v>10</v>
      </c>
      <c r="Q221" s="136"/>
      <c r="R221" s="147"/>
      <c r="S221" s="136">
        <v>1006</v>
      </c>
      <c r="T221" s="148" t="s">
        <v>205</v>
      </c>
      <c r="U221" s="136" t="s">
        <v>85</v>
      </c>
      <c r="V221" s="138">
        <v>40026</v>
      </c>
      <c r="AG221" s="232"/>
      <c r="AH221" s="232">
        <f t="shared" si="27"/>
        <v>16.61023797035605</v>
      </c>
      <c r="AI221" s="232">
        <f t="shared" si="28"/>
        <v>16.081373099585093</v>
      </c>
      <c r="AJ221" s="232">
        <f t="shared" si="29"/>
        <v>15.681873099585093</v>
      </c>
      <c r="AK221" s="232">
        <f t="shared" si="30"/>
        <v>13.71263869503514</v>
      </c>
      <c r="AL221" s="232"/>
      <c r="AM221" s="232"/>
      <c r="AN221" s="232"/>
      <c r="AO221" s="232"/>
      <c r="AP221" s="232"/>
      <c r="AQ221" s="232"/>
      <c r="AR221" s="232"/>
      <c r="AS221" s="232"/>
      <c r="AT221" s="232"/>
      <c r="AU221" s="232"/>
    </row>
    <row r="222" spans="1:47" ht="12.75">
      <c r="A222" s="33">
        <v>40027</v>
      </c>
      <c r="B222" s="120">
        <v>14.8</v>
      </c>
      <c r="C222" s="74">
        <v>13.1</v>
      </c>
      <c r="D222" s="74">
        <v>19.1</v>
      </c>
      <c r="E222" s="74">
        <v>6.9</v>
      </c>
      <c r="F222" s="65">
        <f t="shared" si="25"/>
        <v>13</v>
      </c>
      <c r="G222" s="65">
        <f t="shared" si="24"/>
        <v>81.47808883578948</v>
      </c>
      <c r="H222" s="122">
        <f t="shared" si="26"/>
        <v>11.662814136678014</v>
      </c>
      <c r="I222" s="100">
        <v>5</v>
      </c>
      <c r="J222" s="32">
        <v>4</v>
      </c>
      <c r="K222" s="32" t="s">
        <v>128</v>
      </c>
      <c r="L222" s="32">
        <v>3</v>
      </c>
      <c r="M222" s="32">
        <v>3</v>
      </c>
      <c r="N222" s="101">
        <v>16.1</v>
      </c>
      <c r="O222" s="32" t="s">
        <v>128</v>
      </c>
      <c r="P222" s="115">
        <v>0</v>
      </c>
      <c r="Q222" s="167"/>
      <c r="R222" s="75"/>
      <c r="S222" s="32">
        <v>1010</v>
      </c>
      <c r="T222" s="27" t="s">
        <v>365</v>
      </c>
      <c r="U222" s="1" t="s">
        <v>86</v>
      </c>
      <c r="V222" s="2">
        <v>40027</v>
      </c>
      <c r="AG222" s="231"/>
      <c r="AH222" s="231">
        <f t="shared" si="27"/>
        <v>16.8260215853932</v>
      </c>
      <c r="AI222" s="231">
        <f t="shared" si="28"/>
        <v>15.067820814875786</v>
      </c>
      <c r="AJ222" s="231">
        <f t="shared" si="29"/>
        <v>13.709520814875784</v>
      </c>
      <c r="AK222" s="231">
        <f t="shared" si="30"/>
        <v>11.662814136678014</v>
      </c>
      <c r="AL222" s="231"/>
      <c r="AM222" s="231"/>
      <c r="AN222" s="231"/>
      <c r="AO222" s="231"/>
      <c r="AP222" s="231"/>
      <c r="AQ222" s="231"/>
      <c r="AR222" s="231"/>
      <c r="AS222" s="231"/>
      <c r="AT222" s="231"/>
      <c r="AU222" s="231"/>
    </row>
    <row r="223" spans="1:47" ht="12.75">
      <c r="A223" s="33">
        <v>40028</v>
      </c>
      <c r="B223" s="120">
        <v>17.2</v>
      </c>
      <c r="C223" s="74">
        <v>15.1</v>
      </c>
      <c r="D223" s="74">
        <v>21.6</v>
      </c>
      <c r="E223" s="74">
        <v>11.5</v>
      </c>
      <c r="F223" s="65">
        <f t="shared" si="25"/>
        <v>16.55</v>
      </c>
      <c r="G223" s="65">
        <f t="shared" si="24"/>
        <v>78.90497953164932</v>
      </c>
      <c r="H223" s="122">
        <f t="shared" si="26"/>
        <v>13.510032557309824</v>
      </c>
      <c r="I223" s="100">
        <v>9.3</v>
      </c>
      <c r="J223" s="32">
        <v>4</v>
      </c>
      <c r="K223" s="32" t="s">
        <v>49</v>
      </c>
      <c r="L223" s="32">
        <v>4</v>
      </c>
      <c r="M223" s="32">
        <v>4.9</v>
      </c>
      <c r="N223" s="101">
        <v>20.4</v>
      </c>
      <c r="O223" s="32" t="s">
        <v>50</v>
      </c>
      <c r="P223" s="115">
        <v>3.5</v>
      </c>
      <c r="Q223" s="167"/>
      <c r="R223" s="75"/>
      <c r="S223" s="32">
        <v>1012</v>
      </c>
      <c r="T223" s="27" t="s">
        <v>283</v>
      </c>
      <c r="U223" s="1" t="s">
        <v>87</v>
      </c>
      <c r="V223" s="2">
        <v>40028</v>
      </c>
      <c r="AG223" s="231"/>
      <c r="AH223" s="231">
        <f t="shared" si="27"/>
        <v>19.61398507689028</v>
      </c>
      <c r="AI223" s="231">
        <f t="shared" si="28"/>
        <v>17.154310910261028</v>
      </c>
      <c r="AJ223" s="231">
        <f t="shared" si="29"/>
        <v>15.476410910261029</v>
      </c>
      <c r="AK223" s="231">
        <f t="shared" si="30"/>
        <v>13.510032557309824</v>
      </c>
      <c r="AL223" s="231"/>
      <c r="AM223" s="231"/>
      <c r="AN223" s="231"/>
      <c r="AO223" s="231"/>
      <c r="AP223" s="231"/>
      <c r="AQ223" s="231"/>
      <c r="AR223" s="231"/>
      <c r="AS223" s="231"/>
      <c r="AT223" s="231"/>
      <c r="AU223" s="231"/>
    </row>
    <row r="224" spans="1:47" ht="12.75">
      <c r="A224" s="33">
        <v>40029</v>
      </c>
      <c r="B224" s="120">
        <v>18</v>
      </c>
      <c r="C224" s="74">
        <v>17.6</v>
      </c>
      <c r="D224" s="74">
        <v>20</v>
      </c>
      <c r="E224" s="74">
        <v>15.6</v>
      </c>
      <c r="F224" s="65">
        <f t="shared" si="25"/>
        <v>17.8</v>
      </c>
      <c r="G224" s="65">
        <f t="shared" si="24"/>
        <v>95.96270106506486</v>
      </c>
      <c r="H224" s="122">
        <f t="shared" si="26"/>
        <v>17.34638562882133</v>
      </c>
      <c r="I224" s="100">
        <v>14.8</v>
      </c>
      <c r="J224" s="32">
        <v>8</v>
      </c>
      <c r="K224" s="32" t="s">
        <v>49</v>
      </c>
      <c r="L224" s="32">
        <v>4</v>
      </c>
      <c r="M224" s="32">
        <v>8.6</v>
      </c>
      <c r="N224" s="101">
        <v>21.1</v>
      </c>
      <c r="O224" s="32" t="s">
        <v>257</v>
      </c>
      <c r="P224" s="115">
        <v>5.1</v>
      </c>
      <c r="Q224" s="167"/>
      <c r="R224" s="75"/>
      <c r="S224" s="32">
        <v>1011</v>
      </c>
      <c r="T224" s="27" t="s">
        <v>80</v>
      </c>
      <c r="U224" s="1" t="s">
        <v>88</v>
      </c>
      <c r="V224" s="2">
        <v>40029</v>
      </c>
      <c r="AG224" s="231"/>
      <c r="AH224" s="231">
        <f t="shared" si="27"/>
        <v>20.629290169999656</v>
      </c>
      <c r="AI224" s="231">
        <f t="shared" si="28"/>
        <v>20.116024057681578</v>
      </c>
      <c r="AJ224" s="231">
        <f t="shared" si="29"/>
        <v>19.79642405768158</v>
      </c>
      <c r="AK224" s="231">
        <f t="shared" si="30"/>
        <v>17.34638562882133</v>
      </c>
      <c r="AL224" s="231"/>
      <c r="AM224" s="231"/>
      <c r="AN224" s="231"/>
      <c r="AO224" s="231"/>
      <c r="AP224" s="231"/>
      <c r="AQ224" s="231"/>
      <c r="AR224" s="231"/>
      <c r="AS224" s="231"/>
      <c r="AT224" s="231"/>
      <c r="AU224" s="231"/>
    </row>
    <row r="225" spans="1:47" ht="12.75">
      <c r="A225" s="33">
        <v>40030</v>
      </c>
      <c r="B225" s="120">
        <v>17.4</v>
      </c>
      <c r="C225" s="74">
        <v>17</v>
      </c>
      <c r="D225" s="74">
        <v>22.8</v>
      </c>
      <c r="E225" s="74">
        <v>17</v>
      </c>
      <c r="F225" s="65">
        <f t="shared" si="25"/>
        <v>19.9</v>
      </c>
      <c r="G225" s="65">
        <f t="shared" si="24"/>
        <v>95.89146230981318</v>
      </c>
      <c r="H225" s="122">
        <f t="shared" si="26"/>
        <v>16.737736803795833</v>
      </c>
      <c r="I225" s="100">
        <v>16.1</v>
      </c>
      <c r="J225" s="32">
        <v>8</v>
      </c>
      <c r="K225" s="32" t="s">
        <v>50</v>
      </c>
      <c r="L225" s="32">
        <v>2</v>
      </c>
      <c r="M225" s="32">
        <v>2.2</v>
      </c>
      <c r="N225" s="101">
        <v>12.9</v>
      </c>
      <c r="O225" s="32" t="s">
        <v>51</v>
      </c>
      <c r="P225" s="115">
        <v>0.2</v>
      </c>
      <c r="Q225" s="167"/>
      <c r="R225" s="75"/>
      <c r="S225" s="32">
        <v>1015</v>
      </c>
      <c r="T225" s="27" t="s">
        <v>427</v>
      </c>
      <c r="U225" s="1" t="s">
        <v>89</v>
      </c>
      <c r="V225" s="2">
        <v>40030</v>
      </c>
      <c r="AG225" s="231"/>
      <c r="AH225" s="231">
        <f t="shared" si="27"/>
        <v>19.863614328178834</v>
      </c>
      <c r="AI225" s="231">
        <f t="shared" si="28"/>
        <v>19.367110246872254</v>
      </c>
      <c r="AJ225" s="231">
        <f t="shared" si="29"/>
        <v>19.047510246872257</v>
      </c>
      <c r="AK225" s="231">
        <f t="shared" si="30"/>
        <v>16.737736803795833</v>
      </c>
      <c r="AL225" s="231"/>
      <c r="AM225" s="231"/>
      <c r="AN225" s="231"/>
      <c r="AO225" s="231"/>
      <c r="AP225" s="231"/>
      <c r="AQ225" s="231"/>
      <c r="AR225" s="231"/>
      <c r="AS225" s="231"/>
      <c r="AT225" s="231"/>
      <c r="AU225" s="231"/>
    </row>
    <row r="226" spans="1:47" ht="12.75">
      <c r="A226" s="33">
        <v>40031</v>
      </c>
      <c r="B226" s="120">
        <v>18.4</v>
      </c>
      <c r="C226" s="74">
        <v>16.1</v>
      </c>
      <c r="D226" s="74">
        <v>21.7</v>
      </c>
      <c r="E226" s="74">
        <v>11.7</v>
      </c>
      <c r="F226" s="65">
        <f t="shared" si="25"/>
        <v>16.7</v>
      </c>
      <c r="G226" s="65">
        <f t="shared" si="24"/>
        <v>77.77192924705587</v>
      </c>
      <c r="H226" s="122">
        <f t="shared" si="26"/>
        <v>14.451760093814753</v>
      </c>
      <c r="I226" s="100">
        <v>9.9</v>
      </c>
      <c r="J226" s="32">
        <v>3</v>
      </c>
      <c r="K226" s="32" t="s">
        <v>53</v>
      </c>
      <c r="L226" s="32">
        <v>1</v>
      </c>
      <c r="M226" s="32">
        <v>0</v>
      </c>
      <c r="N226" s="101">
        <v>1</v>
      </c>
      <c r="O226" s="32" t="s">
        <v>53</v>
      </c>
      <c r="P226" s="115">
        <v>10.6</v>
      </c>
      <c r="Q226" s="167"/>
      <c r="R226" s="75"/>
      <c r="S226" s="32">
        <v>1018</v>
      </c>
      <c r="T226" s="27" t="s">
        <v>192</v>
      </c>
      <c r="U226" s="1" t="s">
        <v>300</v>
      </c>
      <c r="V226" s="2">
        <v>40031</v>
      </c>
      <c r="AG226" s="231"/>
      <c r="AH226" s="231">
        <f t="shared" si="27"/>
        <v>21.153995848068842</v>
      </c>
      <c r="AI226" s="231">
        <f t="shared" si="28"/>
        <v>18.289570683885234</v>
      </c>
      <c r="AJ226" s="231">
        <f t="shared" si="29"/>
        <v>16.451870683885236</v>
      </c>
      <c r="AK226" s="231">
        <f t="shared" si="30"/>
        <v>14.451760093814753</v>
      </c>
      <c r="AL226" s="231"/>
      <c r="AM226" s="231"/>
      <c r="AN226" s="231"/>
      <c r="AO226" s="231"/>
      <c r="AP226" s="231"/>
      <c r="AQ226" s="231"/>
      <c r="AR226" s="231"/>
      <c r="AS226" s="231"/>
      <c r="AT226" s="231"/>
      <c r="AU226" s="231"/>
    </row>
    <row r="227" spans="1:47" ht="12.75">
      <c r="A227" s="33">
        <v>40032</v>
      </c>
      <c r="B227" s="120">
        <v>15.8</v>
      </c>
      <c r="C227" s="74">
        <v>14.8</v>
      </c>
      <c r="D227" s="74">
        <v>23.1</v>
      </c>
      <c r="E227" s="74">
        <v>13.4</v>
      </c>
      <c r="F227" s="65">
        <f t="shared" si="25"/>
        <v>18.25</v>
      </c>
      <c r="G227" s="65">
        <f t="shared" si="24"/>
        <v>89.3254975234057</v>
      </c>
      <c r="H227" s="122">
        <f t="shared" si="26"/>
        <v>14.047799999955041</v>
      </c>
      <c r="I227" s="100">
        <v>12.4</v>
      </c>
      <c r="J227" s="32">
        <v>5</v>
      </c>
      <c r="K227" s="32" t="s">
        <v>298</v>
      </c>
      <c r="L227" s="32">
        <v>0</v>
      </c>
      <c r="M227" s="32">
        <v>1.4</v>
      </c>
      <c r="N227" s="101">
        <v>13.9</v>
      </c>
      <c r="O227" s="32" t="s">
        <v>72</v>
      </c>
      <c r="P227" s="115">
        <v>0</v>
      </c>
      <c r="Q227" s="167"/>
      <c r="R227" s="75"/>
      <c r="S227" s="32">
        <v>1019</v>
      </c>
      <c r="T227" s="27" t="s">
        <v>108</v>
      </c>
      <c r="U227" s="1" t="s">
        <v>84</v>
      </c>
      <c r="V227" s="2">
        <v>40032</v>
      </c>
      <c r="AG227" s="231"/>
      <c r="AH227" s="231">
        <f t="shared" si="27"/>
        <v>17.942269597987615</v>
      </c>
      <c r="AI227" s="231">
        <f t="shared" si="28"/>
        <v>16.8260215853932</v>
      </c>
      <c r="AJ227" s="231">
        <f t="shared" si="29"/>
        <v>16.0270215853932</v>
      </c>
      <c r="AK227" s="231">
        <f t="shared" si="30"/>
        <v>14.047799999955041</v>
      </c>
      <c r="AL227" s="231"/>
      <c r="AM227" s="231"/>
      <c r="AN227" s="231"/>
      <c r="AO227" s="231"/>
      <c r="AP227" s="231"/>
      <c r="AQ227" s="231"/>
      <c r="AR227" s="231"/>
      <c r="AS227" s="231"/>
      <c r="AT227" s="231"/>
      <c r="AU227" s="231"/>
    </row>
    <row r="228" spans="1:47" ht="12.75">
      <c r="A228" s="33">
        <v>40033</v>
      </c>
      <c r="B228" s="120">
        <v>16</v>
      </c>
      <c r="C228" s="74">
        <v>14.3</v>
      </c>
      <c r="D228" s="74">
        <v>22.4</v>
      </c>
      <c r="E228" s="74">
        <v>8.6</v>
      </c>
      <c r="F228" s="65">
        <f t="shared" si="25"/>
        <v>15.5</v>
      </c>
      <c r="G228" s="65">
        <f t="shared" si="24"/>
        <v>82.1696518958591</v>
      </c>
      <c r="H228" s="122">
        <f t="shared" si="26"/>
        <v>12.962371706193569</v>
      </c>
      <c r="I228" s="100">
        <v>7.1</v>
      </c>
      <c r="J228" s="32">
        <v>1</v>
      </c>
      <c r="K228" s="32" t="s">
        <v>51</v>
      </c>
      <c r="L228" s="32">
        <v>1</v>
      </c>
      <c r="M228" s="32">
        <v>2</v>
      </c>
      <c r="N228" s="101">
        <v>16.1</v>
      </c>
      <c r="O228" s="32" t="s">
        <v>128</v>
      </c>
      <c r="P228" s="115">
        <v>0</v>
      </c>
      <c r="Q228" s="167"/>
      <c r="R228" s="75"/>
      <c r="S228" s="32">
        <v>1021</v>
      </c>
      <c r="T228" s="27" t="s">
        <v>20</v>
      </c>
      <c r="U228" s="1" t="s">
        <v>85</v>
      </c>
      <c r="V228" s="2">
        <v>40033</v>
      </c>
      <c r="AG228" s="231"/>
      <c r="AH228" s="231">
        <f t="shared" si="27"/>
        <v>18.173154145192665</v>
      </c>
      <c r="AI228" s="231">
        <f t="shared" si="28"/>
        <v>16.291117499602702</v>
      </c>
      <c r="AJ228" s="231">
        <f t="shared" si="29"/>
        <v>14.932817499602702</v>
      </c>
      <c r="AK228" s="231">
        <f t="shared" si="30"/>
        <v>12.962371706193569</v>
      </c>
      <c r="AL228" s="231"/>
      <c r="AM228" s="231"/>
      <c r="AN228" s="231"/>
      <c r="AO228" s="231"/>
      <c r="AP228" s="231"/>
      <c r="AQ228" s="231"/>
      <c r="AR228" s="231"/>
      <c r="AS228" s="231"/>
      <c r="AT228" s="231"/>
      <c r="AU228" s="231"/>
    </row>
    <row r="229" spans="1:47" ht="12.75">
      <c r="A229" s="33">
        <v>40034</v>
      </c>
      <c r="B229" s="120">
        <v>16.9</v>
      </c>
      <c r="C229" s="74">
        <v>15</v>
      </c>
      <c r="D229" s="74">
        <v>24</v>
      </c>
      <c r="E229" s="74">
        <v>9.2</v>
      </c>
      <c r="F229" s="65">
        <f t="shared" si="25"/>
        <v>16.6</v>
      </c>
      <c r="G229" s="65">
        <f t="shared" si="24"/>
        <v>80.67760935036212</v>
      </c>
      <c r="H229" s="122">
        <f t="shared" si="26"/>
        <v>13.559307882376247</v>
      </c>
      <c r="I229" s="100">
        <v>7.5</v>
      </c>
      <c r="J229" s="32">
        <v>1</v>
      </c>
      <c r="K229" s="32" t="s">
        <v>298</v>
      </c>
      <c r="L229" s="32">
        <v>0</v>
      </c>
      <c r="M229" s="32">
        <v>1</v>
      </c>
      <c r="N229" s="101">
        <v>17.3</v>
      </c>
      <c r="O229" s="32" t="s">
        <v>128</v>
      </c>
      <c r="P229" s="115">
        <v>1</v>
      </c>
      <c r="Q229" s="167"/>
      <c r="R229" s="75"/>
      <c r="S229" s="32">
        <v>1019</v>
      </c>
      <c r="T229" s="27" t="s">
        <v>147</v>
      </c>
      <c r="U229" s="1" t="s">
        <v>86</v>
      </c>
      <c r="V229" s="2">
        <v>40034</v>
      </c>
      <c r="AG229" s="231"/>
      <c r="AH229" s="231">
        <f t="shared" si="27"/>
        <v>19.24469765091116</v>
      </c>
      <c r="AI229" s="231">
        <f t="shared" si="28"/>
        <v>17.04426199146042</v>
      </c>
      <c r="AJ229" s="231">
        <f t="shared" si="29"/>
        <v>15.526161991460421</v>
      </c>
      <c r="AK229" s="231">
        <f t="shared" si="30"/>
        <v>13.559307882376247</v>
      </c>
      <c r="AL229" s="231"/>
      <c r="AM229" s="231"/>
      <c r="AN229" s="231"/>
      <c r="AO229" s="231"/>
      <c r="AP229" s="231"/>
      <c r="AQ229" s="231"/>
      <c r="AR229" s="231"/>
      <c r="AS229" s="231"/>
      <c r="AT229" s="231"/>
      <c r="AU229" s="231"/>
    </row>
    <row r="230" spans="1:47" ht="12.75">
      <c r="A230" s="33">
        <v>40035</v>
      </c>
      <c r="B230" s="120">
        <v>15.7</v>
      </c>
      <c r="C230" s="74">
        <v>15.1</v>
      </c>
      <c r="D230" s="74">
        <v>19.9</v>
      </c>
      <c r="E230" s="74">
        <v>13.8</v>
      </c>
      <c r="F230" s="65">
        <f t="shared" si="25"/>
        <v>16.85</v>
      </c>
      <c r="G230" s="65">
        <f t="shared" si="24"/>
        <v>93.53321890246818</v>
      </c>
      <c r="H230" s="122">
        <f t="shared" si="26"/>
        <v>14.660180600284455</v>
      </c>
      <c r="I230" s="100">
        <v>11.6</v>
      </c>
      <c r="J230" s="32">
        <v>8</v>
      </c>
      <c r="K230" s="32" t="s">
        <v>257</v>
      </c>
      <c r="L230" s="32">
        <v>4</v>
      </c>
      <c r="M230" s="32">
        <v>3.7</v>
      </c>
      <c r="N230" s="101">
        <v>19.7</v>
      </c>
      <c r="O230" s="32" t="s">
        <v>49</v>
      </c>
      <c r="P230" s="115">
        <v>0.4</v>
      </c>
      <c r="Q230" s="167"/>
      <c r="R230" s="75"/>
      <c r="S230" s="32">
        <v>1012</v>
      </c>
      <c r="T230" s="27" t="s">
        <v>149</v>
      </c>
      <c r="U230" s="1" t="s">
        <v>87</v>
      </c>
      <c r="V230" s="2">
        <v>40035</v>
      </c>
      <c r="AG230" s="231"/>
      <c r="AH230" s="231">
        <f t="shared" si="27"/>
        <v>17.82779541421407</v>
      </c>
      <c r="AI230" s="231">
        <f t="shared" si="28"/>
        <v>17.154310910261028</v>
      </c>
      <c r="AJ230" s="231">
        <f t="shared" si="29"/>
        <v>16.67491091026103</v>
      </c>
      <c r="AK230" s="231">
        <f t="shared" si="30"/>
        <v>14.660180600284455</v>
      </c>
      <c r="AL230" s="231"/>
      <c r="AM230" s="231"/>
      <c r="AN230" s="231"/>
      <c r="AO230" s="231"/>
      <c r="AP230" s="231"/>
      <c r="AQ230" s="231"/>
      <c r="AR230" s="231"/>
      <c r="AS230" s="231"/>
      <c r="AT230" s="231"/>
      <c r="AU230" s="231"/>
    </row>
    <row r="231" spans="1:47" ht="12.75">
      <c r="A231" s="33">
        <v>40036</v>
      </c>
      <c r="B231" s="120">
        <v>17.5</v>
      </c>
      <c r="C231" s="74">
        <v>16.3</v>
      </c>
      <c r="D231" s="74">
        <v>25.4</v>
      </c>
      <c r="E231" s="74">
        <v>15.7</v>
      </c>
      <c r="F231" s="65">
        <f t="shared" si="25"/>
        <v>20.549999999999997</v>
      </c>
      <c r="G231" s="65">
        <f t="shared" si="24"/>
        <v>87.87410482418898</v>
      </c>
      <c r="H231" s="122">
        <f t="shared" si="26"/>
        <v>15.468788040163165</v>
      </c>
      <c r="I231" s="100">
        <v>14</v>
      </c>
      <c r="J231" s="32">
        <v>7</v>
      </c>
      <c r="K231" s="32" t="s">
        <v>51</v>
      </c>
      <c r="L231" s="32">
        <v>3</v>
      </c>
      <c r="M231" s="32">
        <v>5.3</v>
      </c>
      <c r="N231" s="101">
        <v>21.8</v>
      </c>
      <c r="O231" s="32" t="s">
        <v>323</v>
      </c>
      <c r="P231" s="115">
        <v>3.9</v>
      </c>
      <c r="Q231" s="167"/>
      <c r="R231" s="75"/>
      <c r="S231" s="32">
        <v>1020</v>
      </c>
      <c r="T231" s="27" t="s">
        <v>431</v>
      </c>
      <c r="U231" s="1" t="s">
        <v>88</v>
      </c>
      <c r="V231" s="2">
        <v>40036</v>
      </c>
      <c r="AG231" s="231"/>
      <c r="AH231" s="231">
        <f t="shared" si="27"/>
        <v>19.989469996874096</v>
      </c>
      <c r="AI231" s="231">
        <f t="shared" si="28"/>
        <v>18.524367818852948</v>
      </c>
      <c r="AJ231" s="231">
        <f t="shared" si="29"/>
        <v>17.565567818852948</v>
      </c>
      <c r="AK231" s="231">
        <f t="shared" si="30"/>
        <v>15.468788040163165</v>
      </c>
      <c r="AL231" s="231"/>
      <c r="AM231" s="231"/>
      <c r="AN231" s="231"/>
      <c r="AO231" s="231"/>
      <c r="AP231" s="231"/>
      <c r="AQ231" s="231"/>
      <c r="AR231" s="231"/>
      <c r="AS231" s="231"/>
      <c r="AT231" s="231"/>
      <c r="AU231" s="231"/>
    </row>
    <row r="232" spans="1:47" ht="12.75">
      <c r="A232" s="33">
        <v>40037</v>
      </c>
      <c r="B232" s="120">
        <v>17.1</v>
      </c>
      <c r="C232" s="74">
        <v>16.4</v>
      </c>
      <c r="D232" s="74">
        <v>21.6</v>
      </c>
      <c r="E232" s="74">
        <v>16.6</v>
      </c>
      <c r="F232" s="65">
        <f t="shared" si="25"/>
        <v>19.1</v>
      </c>
      <c r="G232" s="65">
        <f aca="true" t="shared" si="31" ref="G232:G295">100*(AJ232/AH232)</f>
        <v>92.78227027582248</v>
      </c>
      <c r="H232" s="122">
        <f t="shared" si="26"/>
        <v>15.92256551218689</v>
      </c>
      <c r="I232" s="100">
        <v>15.5</v>
      </c>
      <c r="J232" s="32">
        <v>8</v>
      </c>
      <c r="K232" s="32" t="s">
        <v>52</v>
      </c>
      <c r="L232" s="32">
        <v>2</v>
      </c>
      <c r="M232" s="32">
        <v>4.5</v>
      </c>
      <c r="N232" s="101">
        <v>19.7</v>
      </c>
      <c r="O232" s="32" t="s">
        <v>128</v>
      </c>
      <c r="P232" s="115">
        <v>0</v>
      </c>
      <c r="Q232" s="167"/>
      <c r="R232" s="75"/>
      <c r="S232" s="32">
        <v>1018</v>
      </c>
      <c r="T232" s="27" t="s">
        <v>357</v>
      </c>
      <c r="U232" s="1" t="s">
        <v>89</v>
      </c>
      <c r="V232" s="2">
        <v>40037</v>
      </c>
      <c r="AG232" s="231"/>
      <c r="AH232" s="231">
        <f t="shared" si="27"/>
        <v>19.490204980077856</v>
      </c>
      <c r="AI232" s="231">
        <f t="shared" si="28"/>
        <v>18.642754661927654</v>
      </c>
      <c r="AJ232" s="231">
        <f t="shared" si="29"/>
        <v>18.08345466192765</v>
      </c>
      <c r="AK232" s="231">
        <f t="shared" si="30"/>
        <v>15.92256551218689</v>
      </c>
      <c r="AL232" s="231"/>
      <c r="AM232" s="231"/>
      <c r="AN232" s="231"/>
      <c r="AO232" s="231"/>
      <c r="AP232" s="231"/>
      <c r="AQ232" s="231"/>
      <c r="AR232" s="231"/>
      <c r="AS232" s="231"/>
      <c r="AT232" s="231"/>
      <c r="AU232" s="231"/>
    </row>
    <row r="233" spans="1:47" ht="12.75">
      <c r="A233" s="33">
        <v>40038</v>
      </c>
      <c r="B233" s="120">
        <v>16.4</v>
      </c>
      <c r="C233" s="74">
        <v>14.8</v>
      </c>
      <c r="D233" s="74">
        <v>22.4</v>
      </c>
      <c r="E233" s="74">
        <v>12.4</v>
      </c>
      <c r="F233" s="65">
        <f t="shared" si="25"/>
        <v>17.4</v>
      </c>
      <c r="G233" s="65">
        <f t="shared" si="31"/>
        <v>83.39766234839023</v>
      </c>
      <c r="H233" s="122">
        <f t="shared" si="26"/>
        <v>13.58051946073377</v>
      </c>
      <c r="I233" s="100">
        <v>10.2</v>
      </c>
      <c r="J233" s="32">
        <v>3</v>
      </c>
      <c r="K233" s="32" t="s">
        <v>52</v>
      </c>
      <c r="L233" s="32">
        <v>2</v>
      </c>
      <c r="M233" s="32">
        <v>1.6</v>
      </c>
      <c r="N233" s="101">
        <v>12.9</v>
      </c>
      <c r="O233" s="32" t="s">
        <v>128</v>
      </c>
      <c r="P233" s="115">
        <v>0</v>
      </c>
      <c r="Q233" s="167"/>
      <c r="R233" s="75"/>
      <c r="S233" s="32">
        <v>1018</v>
      </c>
      <c r="T233" s="27" t="s">
        <v>188</v>
      </c>
      <c r="U233" s="1" t="s">
        <v>300</v>
      </c>
      <c r="V233" s="2">
        <v>40038</v>
      </c>
      <c r="AG233" s="231"/>
      <c r="AH233" s="231">
        <f t="shared" si="27"/>
        <v>18.642754661927654</v>
      </c>
      <c r="AI233" s="231">
        <f t="shared" si="28"/>
        <v>16.8260215853932</v>
      </c>
      <c r="AJ233" s="231">
        <f t="shared" si="29"/>
        <v>15.547621585393202</v>
      </c>
      <c r="AK233" s="231">
        <f t="shared" si="30"/>
        <v>13.58051946073377</v>
      </c>
      <c r="AL233" s="231"/>
      <c r="AM233" s="231"/>
      <c r="AN233" s="231"/>
      <c r="AO233" s="231"/>
      <c r="AP233" s="231"/>
      <c r="AQ233" s="231"/>
      <c r="AR233" s="231"/>
      <c r="AS233" s="231"/>
      <c r="AT233" s="231"/>
      <c r="AU233" s="231"/>
    </row>
    <row r="234" spans="1:47" ht="12.75">
      <c r="A234" s="33">
        <v>40039</v>
      </c>
      <c r="B234" s="120">
        <v>16.2</v>
      </c>
      <c r="C234" s="74">
        <v>15</v>
      </c>
      <c r="D234" s="74">
        <v>21.5</v>
      </c>
      <c r="E234" s="74">
        <v>10.5</v>
      </c>
      <c r="F234" s="65">
        <f t="shared" si="25"/>
        <v>16</v>
      </c>
      <c r="G234" s="65">
        <f t="shared" si="31"/>
        <v>87.38944876296387</v>
      </c>
      <c r="H234" s="122">
        <f t="shared" si="26"/>
        <v>14.103920763411558</v>
      </c>
      <c r="I234" s="100">
        <v>7.4</v>
      </c>
      <c r="J234" s="32">
        <v>3</v>
      </c>
      <c r="K234" s="32" t="s">
        <v>51</v>
      </c>
      <c r="L234" s="32">
        <v>2</v>
      </c>
      <c r="M234" s="32">
        <v>4</v>
      </c>
      <c r="N234" s="101">
        <v>22.5</v>
      </c>
      <c r="O234" s="32" t="s">
        <v>83</v>
      </c>
      <c r="P234" s="115">
        <v>0.3</v>
      </c>
      <c r="Q234" s="167"/>
      <c r="R234" s="75"/>
      <c r="S234" s="32">
        <v>1015</v>
      </c>
      <c r="T234" s="27" t="s">
        <v>364</v>
      </c>
      <c r="U234" s="1" t="s">
        <v>84</v>
      </c>
      <c r="V234" s="2">
        <v>40039</v>
      </c>
      <c r="AG234" s="231"/>
      <c r="AH234" s="231">
        <f t="shared" si="27"/>
        <v>18.406640869300837</v>
      </c>
      <c r="AI234" s="231">
        <f t="shared" si="28"/>
        <v>17.04426199146042</v>
      </c>
      <c r="AJ234" s="231">
        <f t="shared" si="29"/>
        <v>16.08546199146042</v>
      </c>
      <c r="AK234" s="231">
        <f t="shared" si="30"/>
        <v>14.103920763411558</v>
      </c>
      <c r="AL234" s="231"/>
      <c r="AM234" s="231"/>
      <c r="AN234" s="231"/>
      <c r="AO234" s="231"/>
      <c r="AP234" s="231"/>
      <c r="AQ234" s="231"/>
      <c r="AR234" s="231"/>
      <c r="AS234" s="231"/>
      <c r="AT234" s="231"/>
      <c r="AU234" s="231"/>
    </row>
    <row r="235" spans="1:47" ht="12.75">
      <c r="A235" s="33">
        <v>40040</v>
      </c>
      <c r="B235" s="120">
        <v>19</v>
      </c>
      <c r="C235" s="74">
        <v>17.8</v>
      </c>
      <c r="D235" s="74">
        <v>24.2</v>
      </c>
      <c r="E235" s="74">
        <v>15.8</v>
      </c>
      <c r="F235" s="65">
        <f t="shared" si="25"/>
        <v>20</v>
      </c>
      <c r="G235" s="65">
        <f t="shared" si="31"/>
        <v>88.38711274668798</v>
      </c>
      <c r="H235" s="122">
        <f t="shared" si="26"/>
        <v>17.036890164707494</v>
      </c>
      <c r="I235" s="100">
        <v>14.1</v>
      </c>
      <c r="J235" s="32">
        <v>7</v>
      </c>
      <c r="K235" s="32" t="s">
        <v>51</v>
      </c>
      <c r="L235" s="32">
        <v>5</v>
      </c>
      <c r="M235" s="32">
        <v>7.8</v>
      </c>
      <c r="N235" s="101">
        <v>31.5</v>
      </c>
      <c r="O235" s="32" t="s">
        <v>83</v>
      </c>
      <c r="P235" s="115">
        <v>0</v>
      </c>
      <c r="Q235" s="167"/>
      <c r="R235" s="75"/>
      <c r="S235" s="32">
        <v>1008</v>
      </c>
      <c r="T235" s="27" t="s">
        <v>343</v>
      </c>
      <c r="U235" s="1" t="s">
        <v>85</v>
      </c>
      <c r="V235" s="2">
        <v>40040</v>
      </c>
      <c r="AG235" s="231"/>
      <c r="AH235" s="231">
        <f t="shared" si="27"/>
        <v>21.962976181766184</v>
      </c>
      <c r="AI235" s="231">
        <f t="shared" si="28"/>
        <v>20.371240520305903</v>
      </c>
      <c r="AJ235" s="231">
        <f t="shared" si="29"/>
        <v>19.412440520305903</v>
      </c>
      <c r="AK235" s="231">
        <f t="shared" si="30"/>
        <v>17.036890164707494</v>
      </c>
      <c r="AL235" s="231"/>
      <c r="AM235" s="231"/>
      <c r="AN235" s="231"/>
      <c r="AO235" s="231"/>
      <c r="AP235" s="231"/>
      <c r="AQ235" s="231"/>
      <c r="AR235" s="231"/>
      <c r="AS235" s="231"/>
      <c r="AT235" s="231"/>
      <c r="AU235" s="231"/>
    </row>
    <row r="236" spans="1:47" ht="12.75">
      <c r="A236" s="33">
        <v>40041</v>
      </c>
      <c r="B236" s="120">
        <v>17.5</v>
      </c>
      <c r="C236" s="74">
        <v>15.2</v>
      </c>
      <c r="D236" s="74">
        <v>21.2</v>
      </c>
      <c r="E236" s="74">
        <v>12.7</v>
      </c>
      <c r="F236" s="65">
        <f t="shared" si="25"/>
        <v>16.95</v>
      </c>
      <c r="G236" s="65">
        <f t="shared" si="31"/>
        <v>77.17704849256835</v>
      </c>
      <c r="H236" s="122">
        <f t="shared" si="26"/>
        <v>13.461237666799953</v>
      </c>
      <c r="I236" s="100">
        <v>10.7</v>
      </c>
      <c r="J236" s="32">
        <v>5</v>
      </c>
      <c r="K236" s="32" t="s">
        <v>51</v>
      </c>
      <c r="L236" s="32">
        <v>4</v>
      </c>
      <c r="M236" s="32">
        <v>7</v>
      </c>
      <c r="N236" s="101">
        <v>26.1</v>
      </c>
      <c r="O236" s="32" t="s">
        <v>51</v>
      </c>
      <c r="P236" s="115">
        <v>0</v>
      </c>
      <c r="Q236" s="167"/>
      <c r="R236" s="75"/>
      <c r="S236" s="32">
        <v>1012</v>
      </c>
      <c r="T236" s="27" t="s">
        <v>272</v>
      </c>
      <c r="U236" s="1" t="s">
        <v>86</v>
      </c>
      <c r="V236" s="2">
        <v>40041</v>
      </c>
      <c r="AG236" s="231"/>
      <c r="AH236" s="231">
        <f t="shared" si="27"/>
        <v>19.989469996874096</v>
      </c>
      <c r="AI236" s="231">
        <f t="shared" si="28"/>
        <v>17.264982952894922</v>
      </c>
      <c r="AJ236" s="231">
        <f t="shared" si="29"/>
        <v>15.42728295289492</v>
      </c>
      <c r="AK236" s="231">
        <f t="shared" si="30"/>
        <v>13.461237666799953</v>
      </c>
      <c r="AL236" s="231"/>
      <c r="AM236" s="231"/>
      <c r="AN236" s="231"/>
      <c r="AO236" s="231"/>
      <c r="AP236" s="231"/>
      <c r="AQ236" s="231"/>
      <c r="AR236" s="231"/>
      <c r="AS236" s="231"/>
      <c r="AT236" s="231"/>
      <c r="AU236" s="231"/>
    </row>
    <row r="237" spans="1:47" ht="12.75">
      <c r="A237" s="33">
        <v>40042</v>
      </c>
      <c r="B237" s="120">
        <v>17.4</v>
      </c>
      <c r="C237" s="74">
        <v>15.4</v>
      </c>
      <c r="D237" s="74">
        <v>21.7</v>
      </c>
      <c r="E237" s="74">
        <v>11.7</v>
      </c>
      <c r="F237" s="65">
        <f t="shared" si="25"/>
        <v>16.7</v>
      </c>
      <c r="G237" s="65">
        <f t="shared" si="31"/>
        <v>79.99656133453766</v>
      </c>
      <c r="H237" s="122">
        <f t="shared" si="26"/>
        <v>13.91571118096045</v>
      </c>
      <c r="I237" s="100">
        <v>8.9</v>
      </c>
      <c r="J237" s="32">
        <v>5</v>
      </c>
      <c r="K237" s="32" t="s">
        <v>128</v>
      </c>
      <c r="L237" s="32">
        <v>4</v>
      </c>
      <c r="M237" s="32">
        <v>5.2</v>
      </c>
      <c r="N237" s="101">
        <v>22.5</v>
      </c>
      <c r="O237" s="32" t="s">
        <v>50</v>
      </c>
      <c r="P237" s="115">
        <v>0</v>
      </c>
      <c r="Q237" s="167"/>
      <c r="R237" s="75"/>
      <c r="S237" s="32">
        <v>1013</v>
      </c>
      <c r="T237" s="27" t="s">
        <v>31</v>
      </c>
      <c r="U237" s="1" t="s">
        <v>87</v>
      </c>
      <c r="V237" s="2">
        <v>40042</v>
      </c>
      <c r="AG237" s="231"/>
      <c r="AH237" s="231">
        <f t="shared" si="27"/>
        <v>19.863614328178834</v>
      </c>
      <c r="AI237" s="231">
        <f t="shared" si="28"/>
        <v>17.48820841929759</v>
      </c>
      <c r="AJ237" s="231">
        <f t="shared" si="29"/>
        <v>15.89020841929759</v>
      </c>
      <c r="AK237" s="231">
        <f t="shared" si="30"/>
        <v>13.91571118096045</v>
      </c>
      <c r="AL237" s="231"/>
      <c r="AM237" s="231"/>
      <c r="AN237" s="231"/>
      <c r="AO237" s="231"/>
      <c r="AP237" s="231"/>
      <c r="AQ237" s="231"/>
      <c r="AR237" s="231"/>
      <c r="AS237" s="231"/>
      <c r="AT237" s="231"/>
      <c r="AU237" s="231"/>
    </row>
    <row r="238" spans="1:47" ht="12.75">
      <c r="A238" s="33">
        <v>40043</v>
      </c>
      <c r="B238" s="120">
        <v>16.7</v>
      </c>
      <c r="C238" s="74">
        <v>15.4</v>
      </c>
      <c r="D238" s="74">
        <v>21.1</v>
      </c>
      <c r="E238" s="74">
        <v>9.7</v>
      </c>
      <c r="F238" s="65">
        <f t="shared" si="25"/>
        <v>15.4</v>
      </c>
      <c r="G238" s="65">
        <f t="shared" si="31"/>
        <v>86.56767587638382</v>
      </c>
      <c r="H238" s="122">
        <f t="shared" si="26"/>
        <v>14.449539426100829</v>
      </c>
      <c r="I238" s="100">
        <v>6.9</v>
      </c>
      <c r="J238" s="32">
        <v>7</v>
      </c>
      <c r="K238" s="32" t="s">
        <v>257</v>
      </c>
      <c r="L238" s="32">
        <v>3</v>
      </c>
      <c r="M238" s="32">
        <v>3</v>
      </c>
      <c r="N238" s="101">
        <v>17.5</v>
      </c>
      <c r="O238" s="32" t="s">
        <v>51</v>
      </c>
      <c r="P238" s="115">
        <v>0</v>
      </c>
      <c r="Q238" s="167"/>
      <c r="R238" s="75"/>
      <c r="S238" s="32">
        <v>1017</v>
      </c>
      <c r="T238" s="27" t="s">
        <v>32</v>
      </c>
      <c r="U238" s="1" t="s">
        <v>88</v>
      </c>
      <c r="V238" s="2">
        <v>40043</v>
      </c>
      <c r="AG238" s="231"/>
      <c r="AH238" s="231">
        <f t="shared" si="27"/>
        <v>19.001906026433034</v>
      </c>
      <c r="AI238" s="231">
        <f t="shared" si="28"/>
        <v>17.48820841929759</v>
      </c>
      <c r="AJ238" s="231">
        <f t="shared" si="29"/>
        <v>16.44950841929759</v>
      </c>
      <c r="AK238" s="231">
        <f t="shared" si="30"/>
        <v>14.449539426100829</v>
      </c>
      <c r="AL238" s="231"/>
      <c r="AM238" s="231"/>
      <c r="AN238" s="231"/>
      <c r="AO238" s="231"/>
      <c r="AP238" s="231"/>
      <c r="AQ238" s="231"/>
      <c r="AR238" s="231"/>
      <c r="AS238" s="231"/>
      <c r="AT238" s="231"/>
      <c r="AU238" s="231"/>
    </row>
    <row r="239" spans="1:47" ht="12.75">
      <c r="A239" s="33">
        <v>40044</v>
      </c>
      <c r="B239" s="120">
        <v>19.4</v>
      </c>
      <c r="C239" s="74">
        <v>17.4</v>
      </c>
      <c r="D239" s="74">
        <v>26.2</v>
      </c>
      <c r="E239" s="74">
        <v>14</v>
      </c>
      <c r="F239" s="65">
        <f t="shared" si="25"/>
        <v>20.1</v>
      </c>
      <c r="G239" s="65">
        <f t="shared" si="31"/>
        <v>81.11838447242671</v>
      </c>
      <c r="H239" s="122">
        <f t="shared" si="26"/>
        <v>16.079467581301675</v>
      </c>
      <c r="I239" s="100">
        <v>11.5</v>
      </c>
      <c r="J239" s="32">
        <v>3</v>
      </c>
      <c r="K239" s="32" t="s">
        <v>49</v>
      </c>
      <c r="L239" s="32">
        <v>4</v>
      </c>
      <c r="M239" s="32">
        <v>6.4</v>
      </c>
      <c r="N239" s="101">
        <v>24</v>
      </c>
      <c r="O239" s="32" t="s">
        <v>51</v>
      </c>
      <c r="P239" s="115">
        <v>0</v>
      </c>
      <c r="Q239" s="167"/>
      <c r="R239" s="75"/>
      <c r="S239" s="32">
        <v>1013</v>
      </c>
      <c r="T239" s="27" t="s">
        <v>447</v>
      </c>
      <c r="U239" s="1" t="s">
        <v>89</v>
      </c>
      <c r="V239" s="2">
        <v>40044</v>
      </c>
      <c r="AG239" s="231"/>
      <c r="AH239" s="231">
        <f t="shared" si="27"/>
        <v>22.51723138592285</v>
      </c>
      <c r="AI239" s="231">
        <f t="shared" si="28"/>
        <v>19.863614328178834</v>
      </c>
      <c r="AJ239" s="231">
        <f t="shared" si="29"/>
        <v>18.265614328178835</v>
      </c>
      <c r="AK239" s="231">
        <f t="shared" si="30"/>
        <v>16.079467581301675</v>
      </c>
      <c r="AL239" s="231"/>
      <c r="AM239" s="231"/>
      <c r="AN239" s="231"/>
      <c r="AO239" s="231"/>
      <c r="AP239" s="231"/>
      <c r="AQ239" s="231"/>
      <c r="AR239" s="231"/>
      <c r="AS239" s="231"/>
      <c r="AT239" s="231"/>
      <c r="AU239" s="231"/>
    </row>
    <row r="240" spans="1:47" ht="12.75">
      <c r="A240" s="33">
        <v>40045</v>
      </c>
      <c r="B240" s="120">
        <v>19</v>
      </c>
      <c r="C240" s="74">
        <v>17.6</v>
      </c>
      <c r="D240" s="74">
        <v>21.6</v>
      </c>
      <c r="E240" s="74">
        <v>16</v>
      </c>
      <c r="F240" s="65">
        <f t="shared" si="25"/>
        <v>18.8</v>
      </c>
      <c r="G240" s="65">
        <f t="shared" si="31"/>
        <v>86.49749423966216</v>
      </c>
      <c r="H240" s="122">
        <f t="shared" si="26"/>
        <v>16.69628695375519</v>
      </c>
      <c r="I240" s="100">
        <v>13.9</v>
      </c>
      <c r="J240" s="32">
        <v>8</v>
      </c>
      <c r="K240" s="32" t="s">
        <v>257</v>
      </c>
      <c r="L240" s="32">
        <v>5</v>
      </c>
      <c r="M240" s="32">
        <v>9.3</v>
      </c>
      <c r="N240" s="101">
        <v>37.2</v>
      </c>
      <c r="O240" s="32" t="s">
        <v>83</v>
      </c>
      <c r="P240" s="115">
        <v>0</v>
      </c>
      <c r="Q240" s="167"/>
      <c r="R240" s="75"/>
      <c r="S240" s="32">
        <v>1006</v>
      </c>
      <c r="T240" s="27" t="s">
        <v>308</v>
      </c>
      <c r="U240" s="1" t="s">
        <v>300</v>
      </c>
      <c r="V240" s="2">
        <v>40045</v>
      </c>
      <c r="AG240" s="231"/>
      <c r="AH240" s="231">
        <f t="shared" si="27"/>
        <v>21.962976181766184</v>
      </c>
      <c r="AI240" s="231">
        <f t="shared" si="28"/>
        <v>20.116024057681578</v>
      </c>
      <c r="AJ240" s="231">
        <f t="shared" si="29"/>
        <v>18.997424057681577</v>
      </c>
      <c r="AK240" s="231">
        <f t="shared" si="30"/>
        <v>16.69628695375519</v>
      </c>
      <c r="AL240" s="231"/>
      <c r="AM240" s="231"/>
      <c r="AN240" s="231"/>
      <c r="AO240" s="231"/>
      <c r="AP240" s="231"/>
      <c r="AQ240" s="231"/>
      <c r="AR240" s="231"/>
      <c r="AS240" s="231"/>
      <c r="AT240" s="231"/>
      <c r="AU240" s="231"/>
    </row>
    <row r="241" spans="1:47" ht="12.75">
      <c r="A241" s="33">
        <v>40046</v>
      </c>
      <c r="B241" s="120">
        <v>16</v>
      </c>
      <c r="C241" s="74">
        <v>13.5</v>
      </c>
      <c r="D241" s="74">
        <v>18.5</v>
      </c>
      <c r="E241" s="74">
        <v>10.9</v>
      </c>
      <c r="F241" s="65">
        <f t="shared" si="25"/>
        <v>14.7</v>
      </c>
      <c r="G241" s="65">
        <f t="shared" si="31"/>
        <v>74.11370946681919</v>
      </c>
      <c r="H241" s="122">
        <f t="shared" si="26"/>
        <v>11.395142135860013</v>
      </c>
      <c r="I241" s="100">
        <v>8.6</v>
      </c>
      <c r="J241" s="32">
        <v>5</v>
      </c>
      <c r="K241" s="32" t="s">
        <v>128</v>
      </c>
      <c r="L241" s="32">
        <v>4</v>
      </c>
      <c r="M241" s="32">
        <v>5.7</v>
      </c>
      <c r="N241" s="101">
        <v>29.3</v>
      </c>
      <c r="O241" s="32" t="s">
        <v>51</v>
      </c>
      <c r="P241" s="115">
        <v>2.4</v>
      </c>
      <c r="Q241" s="167"/>
      <c r="R241" s="75"/>
      <c r="S241" s="32">
        <v>1016</v>
      </c>
      <c r="T241" s="27" t="s">
        <v>219</v>
      </c>
      <c r="U241" s="1" t="s">
        <v>84</v>
      </c>
      <c r="V241" s="2">
        <v>40046</v>
      </c>
      <c r="AG241" s="231"/>
      <c r="AH241" s="231">
        <f t="shared" si="27"/>
        <v>18.173154145192665</v>
      </c>
      <c r="AI241" s="231">
        <f t="shared" si="28"/>
        <v>15.4662986641253</v>
      </c>
      <c r="AJ241" s="231">
        <f t="shared" si="29"/>
        <v>13.4687986641253</v>
      </c>
      <c r="AK241" s="231">
        <f t="shared" si="30"/>
        <v>11.395142135860013</v>
      </c>
      <c r="AL241" s="231"/>
      <c r="AM241" s="231"/>
      <c r="AN241" s="231"/>
      <c r="AO241" s="231"/>
      <c r="AP241" s="231"/>
      <c r="AQ241" s="231"/>
      <c r="AR241" s="231"/>
      <c r="AS241" s="231"/>
      <c r="AT241" s="231"/>
      <c r="AU241" s="231"/>
    </row>
    <row r="242" spans="1:47" ht="12.75">
      <c r="A242" s="33">
        <v>40047</v>
      </c>
      <c r="B242" s="120">
        <v>15.6</v>
      </c>
      <c r="C242" s="74">
        <v>13.8</v>
      </c>
      <c r="D242" s="74">
        <v>21.9</v>
      </c>
      <c r="E242" s="74">
        <v>7</v>
      </c>
      <c r="F242" s="65">
        <f t="shared" si="25"/>
        <v>14.45</v>
      </c>
      <c r="G242" s="65">
        <f t="shared" si="31"/>
        <v>80.91358745030293</v>
      </c>
      <c r="H242" s="122">
        <f t="shared" si="26"/>
        <v>12.3373538132009</v>
      </c>
      <c r="I242" s="100">
        <v>4.3</v>
      </c>
      <c r="J242" s="32">
        <v>2</v>
      </c>
      <c r="K242" s="32" t="s">
        <v>128</v>
      </c>
      <c r="L242" s="32">
        <v>3</v>
      </c>
      <c r="M242" s="32">
        <v>3.9</v>
      </c>
      <c r="N242" s="101">
        <v>16.8</v>
      </c>
      <c r="O242" s="32" t="s">
        <v>51</v>
      </c>
      <c r="P242" s="115">
        <v>0</v>
      </c>
      <c r="Q242" s="167"/>
      <c r="R242" s="75"/>
      <c r="S242" s="32">
        <v>1021</v>
      </c>
      <c r="T242" s="27" t="s">
        <v>172</v>
      </c>
      <c r="U242" s="1" t="s">
        <v>85</v>
      </c>
      <c r="V242" s="2">
        <v>40047</v>
      </c>
      <c r="AG242" s="231"/>
      <c r="AH242" s="231">
        <f t="shared" si="27"/>
        <v>17.713962526575546</v>
      </c>
      <c r="AI242" s="231">
        <f t="shared" si="28"/>
        <v>15.771202559854595</v>
      </c>
      <c r="AJ242" s="231">
        <f t="shared" si="29"/>
        <v>14.333002559854595</v>
      </c>
      <c r="AK242" s="231">
        <f t="shared" si="30"/>
        <v>12.3373538132009</v>
      </c>
      <c r="AL242" s="231"/>
      <c r="AM242" s="231"/>
      <c r="AN242" s="231"/>
      <c r="AO242" s="231"/>
      <c r="AP242" s="231"/>
      <c r="AQ242" s="231"/>
      <c r="AR242" s="231"/>
      <c r="AS242" s="231"/>
      <c r="AT242" s="231"/>
      <c r="AU242" s="231"/>
    </row>
    <row r="243" spans="1:47" ht="12.75">
      <c r="A243" s="33">
        <v>40048</v>
      </c>
      <c r="B243" s="120">
        <v>19.6</v>
      </c>
      <c r="C243" s="74">
        <v>17.1</v>
      </c>
      <c r="D243" s="74">
        <v>23.4</v>
      </c>
      <c r="E243" s="74">
        <v>13.6</v>
      </c>
      <c r="F243" s="65">
        <f t="shared" si="25"/>
        <v>18.5</v>
      </c>
      <c r="G243" s="65">
        <f t="shared" si="31"/>
        <v>76.726014165529</v>
      </c>
      <c r="H243" s="122">
        <f t="shared" si="26"/>
        <v>15.40400564723739</v>
      </c>
      <c r="I243" s="100">
        <v>11</v>
      </c>
      <c r="J243" s="32">
        <v>4</v>
      </c>
      <c r="K243" s="32" t="s">
        <v>49</v>
      </c>
      <c r="L243" s="32">
        <v>5</v>
      </c>
      <c r="M243" s="32">
        <v>7</v>
      </c>
      <c r="N243" s="101">
        <v>26.8</v>
      </c>
      <c r="O243" s="32" t="s">
        <v>52</v>
      </c>
      <c r="P243" s="115">
        <v>0.4</v>
      </c>
      <c r="Q243" s="167"/>
      <c r="R243" s="75"/>
      <c r="S243" s="32">
        <v>1013</v>
      </c>
      <c r="T243" s="27" t="s">
        <v>208</v>
      </c>
      <c r="U243" s="1" t="s">
        <v>86</v>
      </c>
      <c r="V243" s="2">
        <v>40048</v>
      </c>
      <c r="AG243" s="231"/>
      <c r="AH243" s="231">
        <f t="shared" si="27"/>
        <v>22.79892311666162</v>
      </c>
      <c r="AI243" s="231">
        <f t="shared" si="28"/>
        <v>19.490204980077856</v>
      </c>
      <c r="AJ243" s="231">
        <f t="shared" si="29"/>
        <v>17.492704980077857</v>
      </c>
      <c r="AK243" s="231">
        <f t="shared" si="30"/>
        <v>15.40400564723739</v>
      </c>
      <c r="AL243" s="231"/>
      <c r="AM243" s="231"/>
      <c r="AN243" s="231"/>
      <c r="AO243" s="231"/>
      <c r="AP243" s="231"/>
      <c r="AQ243" s="231"/>
      <c r="AR243" s="231"/>
      <c r="AS243" s="231"/>
      <c r="AT243" s="231"/>
      <c r="AU243" s="231"/>
    </row>
    <row r="244" spans="1:47" ht="12.75">
      <c r="A244" s="33">
        <v>40049</v>
      </c>
      <c r="B244" s="120">
        <v>16.6</v>
      </c>
      <c r="C244" s="74">
        <v>15.4</v>
      </c>
      <c r="D244" s="74">
        <v>19.8</v>
      </c>
      <c r="E244" s="74">
        <v>15.1</v>
      </c>
      <c r="F244" s="65">
        <f t="shared" si="25"/>
        <v>17.45</v>
      </c>
      <c r="G244" s="65">
        <f t="shared" si="31"/>
        <v>87.5427819824283</v>
      </c>
      <c r="H244" s="122">
        <f t="shared" si="26"/>
        <v>14.524495183531153</v>
      </c>
      <c r="I244" s="100">
        <v>13.2</v>
      </c>
      <c r="J244" s="32">
        <v>8</v>
      </c>
      <c r="K244" s="32" t="s">
        <v>52</v>
      </c>
      <c r="L244" s="32">
        <v>1</v>
      </c>
      <c r="M244" s="32">
        <v>2.6</v>
      </c>
      <c r="N244" s="101">
        <v>21.1</v>
      </c>
      <c r="O244" s="32" t="s">
        <v>52</v>
      </c>
      <c r="P244" s="115">
        <v>0.3</v>
      </c>
      <c r="Q244" s="167"/>
      <c r="R244" s="75"/>
      <c r="S244" s="32">
        <v>1005</v>
      </c>
      <c r="T244" s="27" t="s">
        <v>203</v>
      </c>
      <c r="U244" s="1" t="s">
        <v>87</v>
      </c>
      <c r="V244" s="2">
        <v>40049</v>
      </c>
      <c r="AG244" s="231"/>
      <c r="AH244" s="231">
        <f t="shared" si="27"/>
        <v>18.881520606251</v>
      </c>
      <c r="AI244" s="231">
        <f t="shared" si="28"/>
        <v>17.48820841929759</v>
      </c>
      <c r="AJ244" s="231">
        <f t="shared" si="29"/>
        <v>16.52940841929759</v>
      </c>
      <c r="AK244" s="231">
        <f t="shared" si="30"/>
        <v>14.524495183531153</v>
      </c>
      <c r="AL244" s="231"/>
      <c r="AM244" s="231"/>
      <c r="AN244" s="231"/>
      <c r="AO244" s="231"/>
      <c r="AP244" s="231"/>
      <c r="AQ244" s="231"/>
      <c r="AR244" s="231"/>
      <c r="AS244" s="231"/>
      <c r="AT244" s="231"/>
      <c r="AU244" s="231"/>
    </row>
    <row r="245" spans="1:47" ht="12.75">
      <c r="A245" s="33">
        <v>40050</v>
      </c>
      <c r="B245" s="120">
        <v>16.4</v>
      </c>
      <c r="C245" s="74">
        <v>14.4</v>
      </c>
      <c r="D245" s="74">
        <v>20.3</v>
      </c>
      <c r="E245" s="74">
        <v>8.6</v>
      </c>
      <c r="F245" s="65">
        <f t="shared" si="25"/>
        <v>14.45</v>
      </c>
      <c r="G245" s="65">
        <f t="shared" si="31"/>
        <v>79.38144246707365</v>
      </c>
      <c r="H245" s="122">
        <f t="shared" si="26"/>
        <v>12.824753085302131</v>
      </c>
      <c r="I245" s="100">
        <v>5.9</v>
      </c>
      <c r="J245" s="32">
        <v>5</v>
      </c>
      <c r="K245" s="32" t="s">
        <v>50</v>
      </c>
      <c r="L245" s="32">
        <v>3</v>
      </c>
      <c r="M245" s="32">
        <v>3.9</v>
      </c>
      <c r="N245" s="101">
        <v>19.7</v>
      </c>
      <c r="O245" s="32" t="s">
        <v>52</v>
      </c>
      <c r="P245" s="171">
        <v>2.4</v>
      </c>
      <c r="Q245" s="167"/>
      <c r="R245" s="75"/>
      <c r="S245" s="32">
        <v>1006</v>
      </c>
      <c r="T245" s="27" t="s">
        <v>113</v>
      </c>
      <c r="U245" s="1" t="s">
        <v>88</v>
      </c>
      <c r="V245" s="2">
        <v>40050</v>
      </c>
      <c r="AG245" s="231"/>
      <c r="AH245" s="231">
        <f t="shared" si="27"/>
        <v>18.642754661927654</v>
      </c>
      <c r="AI245" s="231">
        <f t="shared" si="28"/>
        <v>16.39688756623579</v>
      </c>
      <c r="AJ245" s="231">
        <f t="shared" si="29"/>
        <v>14.798887566235791</v>
      </c>
      <c r="AK245" s="231">
        <f t="shared" si="30"/>
        <v>12.824753085302131</v>
      </c>
      <c r="AL245" s="231"/>
      <c r="AM245" s="231"/>
      <c r="AN245" s="231"/>
      <c r="AO245" s="231"/>
      <c r="AP245" s="231"/>
      <c r="AQ245" s="231"/>
      <c r="AR245" s="231"/>
      <c r="AS245" s="231"/>
      <c r="AT245" s="231"/>
      <c r="AU245" s="231"/>
    </row>
    <row r="246" spans="1:47" ht="12.75">
      <c r="A246" s="33">
        <v>40051</v>
      </c>
      <c r="B246" s="120">
        <v>15.7</v>
      </c>
      <c r="C246" s="74">
        <v>14.9</v>
      </c>
      <c r="D246" s="74">
        <v>18.1</v>
      </c>
      <c r="E246" s="74">
        <v>11.4</v>
      </c>
      <c r="F246" s="65">
        <f t="shared" si="25"/>
        <v>14.75</v>
      </c>
      <c r="G246" s="65">
        <f t="shared" si="31"/>
        <v>91.40576739855574</v>
      </c>
      <c r="H246" s="122">
        <f t="shared" si="26"/>
        <v>14.304280997108679</v>
      </c>
      <c r="I246" s="100">
        <v>8.6</v>
      </c>
      <c r="J246" s="32">
        <v>8</v>
      </c>
      <c r="K246" s="32" t="s">
        <v>49</v>
      </c>
      <c r="L246" s="32">
        <v>5</v>
      </c>
      <c r="M246" s="32">
        <v>3.3</v>
      </c>
      <c r="N246" s="101">
        <v>27.9</v>
      </c>
      <c r="O246" s="32" t="s">
        <v>49</v>
      </c>
      <c r="P246" s="115">
        <v>1.3</v>
      </c>
      <c r="Q246" s="167"/>
      <c r="R246" s="75"/>
      <c r="S246" s="32">
        <v>1004</v>
      </c>
      <c r="T246" s="27" t="s">
        <v>274</v>
      </c>
      <c r="U246" s="1" t="s">
        <v>89</v>
      </c>
      <c r="V246" s="2">
        <v>40051</v>
      </c>
      <c r="AG246" s="231"/>
      <c r="AH246" s="231">
        <f t="shared" si="27"/>
        <v>17.82779541421407</v>
      </c>
      <c r="AI246" s="231">
        <f t="shared" si="28"/>
        <v>16.934833208606896</v>
      </c>
      <c r="AJ246" s="231">
        <f t="shared" si="29"/>
        <v>16.295633208606898</v>
      </c>
      <c r="AK246" s="231">
        <f t="shared" si="30"/>
        <v>14.304280997108679</v>
      </c>
      <c r="AL246" s="231"/>
      <c r="AM246" s="231"/>
      <c r="AN246" s="231"/>
      <c r="AO246" s="231"/>
      <c r="AP246" s="231"/>
      <c r="AQ246" s="231"/>
      <c r="AR246" s="231"/>
      <c r="AS246" s="231"/>
      <c r="AT246" s="231"/>
      <c r="AU246" s="231"/>
    </row>
    <row r="247" spans="1:47" ht="12.75">
      <c r="A247" s="33">
        <v>40052</v>
      </c>
      <c r="B247" s="120">
        <v>17.6</v>
      </c>
      <c r="C247" s="74">
        <v>15.7</v>
      </c>
      <c r="D247" s="74">
        <v>21.7</v>
      </c>
      <c r="E247" s="74">
        <v>14.5</v>
      </c>
      <c r="F247" s="65">
        <f t="shared" si="25"/>
        <v>18.1</v>
      </c>
      <c r="G247" s="65">
        <f t="shared" si="31"/>
        <v>81.07812641030317</v>
      </c>
      <c r="H247" s="122">
        <f t="shared" si="26"/>
        <v>14.317605625793714</v>
      </c>
      <c r="I247" s="100">
        <v>13</v>
      </c>
      <c r="J247" s="32">
        <v>4</v>
      </c>
      <c r="K247" s="32" t="s">
        <v>128</v>
      </c>
      <c r="L247" s="32">
        <v>2</v>
      </c>
      <c r="M247" s="32">
        <v>4</v>
      </c>
      <c r="N247" s="101">
        <v>24.7</v>
      </c>
      <c r="O247" s="32" t="s">
        <v>50</v>
      </c>
      <c r="P247" s="115">
        <v>0.5</v>
      </c>
      <c r="Q247" s="167"/>
      <c r="R247" s="75"/>
      <c r="S247" s="32">
        <v>1012</v>
      </c>
      <c r="T247" s="27" t="s">
        <v>449</v>
      </c>
      <c r="U247" s="1" t="s">
        <v>300</v>
      </c>
      <c r="V247" s="2">
        <v>40052</v>
      </c>
      <c r="AG247" s="231"/>
      <c r="AH247" s="231">
        <f t="shared" si="27"/>
        <v>20.116024057681578</v>
      </c>
      <c r="AI247" s="231">
        <f t="shared" si="28"/>
        <v>17.82779541421407</v>
      </c>
      <c r="AJ247" s="231">
        <f t="shared" si="29"/>
        <v>16.30969541421407</v>
      </c>
      <c r="AK247" s="231">
        <f t="shared" si="30"/>
        <v>14.317605625793714</v>
      </c>
      <c r="AL247" s="231"/>
      <c r="AM247" s="231"/>
      <c r="AN247" s="231"/>
      <c r="AO247" s="231"/>
      <c r="AP247" s="231"/>
      <c r="AQ247" s="231"/>
      <c r="AR247" s="231"/>
      <c r="AS247" s="231"/>
      <c r="AT247" s="231"/>
      <c r="AU247" s="231"/>
    </row>
    <row r="248" spans="1:47" ht="12.75">
      <c r="A248" s="33">
        <v>40053</v>
      </c>
      <c r="B248" s="120">
        <v>13</v>
      </c>
      <c r="C248" s="74">
        <v>11.7</v>
      </c>
      <c r="D248" s="74">
        <v>17.1</v>
      </c>
      <c r="E248" s="74">
        <v>10.4</v>
      </c>
      <c r="F248" s="65">
        <f t="shared" si="25"/>
        <v>13.75</v>
      </c>
      <c r="G248" s="65">
        <f t="shared" si="31"/>
        <v>84.86894402671876</v>
      </c>
      <c r="H248" s="122">
        <f t="shared" si="26"/>
        <v>10.516523475593681</v>
      </c>
      <c r="I248" s="100">
        <v>8.4</v>
      </c>
      <c r="J248" s="32">
        <v>8</v>
      </c>
      <c r="K248" s="32" t="s">
        <v>51</v>
      </c>
      <c r="L248" s="32">
        <v>6</v>
      </c>
      <c r="M248" s="32">
        <v>9.7</v>
      </c>
      <c r="N248" s="101">
        <v>31.5</v>
      </c>
      <c r="O248" s="32" t="s">
        <v>51</v>
      </c>
      <c r="P248" s="115">
        <v>4.4</v>
      </c>
      <c r="Q248" s="167"/>
      <c r="R248" s="75"/>
      <c r="S248" s="32">
        <v>1008</v>
      </c>
      <c r="T248" s="27" t="s">
        <v>126</v>
      </c>
      <c r="U248" s="1" t="s">
        <v>84</v>
      </c>
      <c r="V248" s="2">
        <v>40053</v>
      </c>
      <c r="AG248" s="231"/>
      <c r="AH248" s="231">
        <f t="shared" si="27"/>
        <v>14.96962212299885</v>
      </c>
      <c r="AI248" s="231">
        <f t="shared" si="28"/>
        <v>13.743260220579202</v>
      </c>
      <c r="AJ248" s="231">
        <f t="shared" si="29"/>
        <v>12.704560220579202</v>
      </c>
      <c r="AK248" s="231">
        <f t="shared" si="30"/>
        <v>10.516523475593681</v>
      </c>
      <c r="AL248" s="231"/>
      <c r="AM248" s="231"/>
      <c r="AN248" s="231"/>
      <c r="AO248" s="231"/>
      <c r="AP248" s="231"/>
      <c r="AQ248" s="231"/>
      <c r="AR248" s="231"/>
      <c r="AS248" s="231"/>
      <c r="AT248" s="231"/>
      <c r="AU248" s="231"/>
    </row>
    <row r="249" spans="1:47" ht="12.75">
      <c r="A249" s="33">
        <v>40054</v>
      </c>
      <c r="B249" s="120">
        <v>14.5</v>
      </c>
      <c r="C249" s="74">
        <v>12.3</v>
      </c>
      <c r="D249" s="74">
        <v>18.3</v>
      </c>
      <c r="E249" s="74">
        <v>7.9</v>
      </c>
      <c r="F249" s="65">
        <f t="shared" si="25"/>
        <v>13.100000000000001</v>
      </c>
      <c r="G249" s="65">
        <f t="shared" si="31"/>
        <v>75.98520150442907</v>
      </c>
      <c r="H249" s="122">
        <f t="shared" si="26"/>
        <v>10.321309856999328</v>
      </c>
      <c r="I249" s="100">
        <v>4.8</v>
      </c>
      <c r="J249" s="32">
        <v>3</v>
      </c>
      <c r="K249" s="32" t="s">
        <v>128</v>
      </c>
      <c r="L249" s="32">
        <v>5</v>
      </c>
      <c r="M249" s="32">
        <v>8.8</v>
      </c>
      <c r="N249" s="101">
        <v>29.3</v>
      </c>
      <c r="O249" s="32" t="s">
        <v>128</v>
      </c>
      <c r="P249" s="115">
        <v>0</v>
      </c>
      <c r="Q249" s="167"/>
      <c r="R249" s="75"/>
      <c r="S249" s="32">
        <v>1020</v>
      </c>
      <c r="T249" s="27" t="s">
        <v>313</v>
      </c>
      <c r="U249" s="1" t="s">
        <v>85</v>
      </c>
      <c r="V249" s="2">
        <v>40054</v>
      </c>
      <c r="AG249" s="231"/>
      <c r="AH249" s="231">
        <f t="shared" si="27"/>
        <v>16.503260083520495</v>
      </c>
      <c r="AI249" s="231">
        <f t="shared" si="28"/>
        <v>14.297835429263056</v>
      </c>
      <c r="AJ249" s="231">
        <f t="shared" si="29"/>
        <v>12.540035429263057</v>
      </c>
      <c r="AK249" s="231">
        <f t="shared" si="30"/>
        <v>10.321309856999328</v>
      </c>
      <c r="AL249" s="231"/>
      <c r="AM249" s="231"/>
      <c r="AN249" s="231"/>
      <c r="AO249" s="231"/>
      <c r="AP249" s="231"/>
      <c r="AQ249" s="231"/>
      <c r="AR249" s="231"/>
      <c r="AS249" s="231"/>
      <c r="AT249" s="231"/>
      <c r="AU249" s="231"/>
    </row>
    <row r="250" spans="1:47" ht="12.75">
      <c r="A250" s="33">
        <v>40055</v>
      </c>
      <c r="B250" s="120">
        <v>15.3</v>
      </c>
      <c r="C250" s="74">
        <v>13.5</v>
      </c>
      <c r="D250" s="74">
        <v>18.9</v>
      </c>
      <c r="E250" s="74">
        <v>10.4</v>
      </c>
      <c r="F250" s="65">
        <f t="shared" si="25"/>
        <v>14.649999999999999</v>
      </c>
      <c r="G250" s="65">
        <f t="shared" si="31"/>
        <v>80.73130590008421</v>
      </c>
      <c r="H250" s="122">
        <f t="shared" si="26"/>
        <v>12.010774748310192</v>
      </c>
      <c r="I250" s="100">
        <v>6.8</v>
      </c>
      <c r="J250" s="32">
        <v>6</v>
      </c>
      <c r="K250" s="32" t="s">
        <v>257</v>
      </c>
      <c r="L250" s="32">
        <v>4</v>
      </c>
      <c r="M250" s="32">
        <v>5.4</v>
      </c>
      <c r="N250" s="101">
        <v>19.7</v>
      </c>
      <c r="O250" s="32" t="s">
        <v>49</v>
      </c>
      <c r="P250" s="115">
        <v>2.6</v>
      </c>
      <c r="Q250" s="167"/>
      <c r="R250" s="75"/>
      <c r="S250" s="32">
        <v>1018</v>
      </c>
      <c r="T250" s="27" t="s">
        <v>76</v>
      </c>
      <c r="U250" s="1" t="s">
        <v>86</v>
      </c>
      <c r="V250" s="2">
        <v>40055</v>
      </c>
      <c r="AG250" s="231"/>
      <c r="AH250" s="231">
        <f t="shared" si="27"/>
        <v>17.376281118859826</v>
      </c>
      <c r="AI250" s="231">
        <f t="shared" si="28"/>
        <v>15.4662986641253</v>
      </c>
      <c r="AJ250" s="231">
        <f t="shared" si="29"/>
        <v>14.0280986641253</v>
      </c>
      <c r="AK250" s="231">
        <f t="shared" si="30"/>
        <v>12.010774748310192</v>
      </c>
      <c r="AL250" s="231"/>
      <c r="AM250" s="231"/>
      <c r="AN250" s="231"/>
      <c r="AO250" s="231"/>
      <c r="AP250" s="231"/>
      <c r="AQ250" s="231"/>
      <c r="AR250" s="231"/>
      <c r="AS250" s="231"/>
      <c r="AT250" s="231"/>
      <c r="AU250" s="231"/>
    </row>
    <row r="251" spans="1:47" ht="12.75">
      <c r="A251" s="33">
        <v>40056</v>
      </c>
      <c r="B251" s="120">
        <v>18.9</v>
      </c>
      <c r="C251" s="74">
        <v>17.8</v>
      </c>
      <c r="D251" s="74">
        <v>21.7</v>
      </c>
      <c r="E251" s="74">
        <v>15</v>
      </c>
      <c r="F251" s="65">
        <f t="shared" si="25"/>
        <v>18.35</v>
      </c>
      <c r="G251" s="65">
        <f t="shared" si="31"/>
        <v>89.30669039391164</v>
      </c>
      <c r="H251" s="122">
        <f t="shared" si="26"/>
        <v>17.101729983559874</v>
      </c>
      <c r="I251" s="100">
        <v>14.1</v>
      </c>
      <c r="J251" s="32">
        <v>7</v>
      </c>
      <c r="K251" s="32" t="s">
        <v>257</v>
      </c>
      <c r="L251" s="32">
        <v>4</v>
      </c>
      <c r="M251" s="32">
        <v>5.4</v>
      </c>
      <c r="N251" s="101">
        <v>23.2</v>
      </c>
      <c r="O251" s="32" t="s">
        <v>49</v>
      </c>
      <c r="P251" s="115">
        <v>0</v>
      </c>
      <c r="Q251" s="167"/>
      <c r="R251" s="75"/>
      <c r="S251" s="32">
        <v>1011</v>
      </c>
      <c r="T251" s="27" t="s">
        <v>326</v>
      </c>
      <c r="U251" s="1" t="s">
        <v>87</v>
      </c>
      <c r="V251" s="2">
        <v>40056</v>
      </c>
      <c r="AG251" s="231"/>
      <c r="AH251" s="231">
        <f t="shared" si="27"/>
        <v>21.826293678927744</v>
      </c>
      <c r="AI251" s="231">
        <f t="shared" si="28"/>
        <v>20.371240520305903</v>
      </c>
      <c r="AJ251" s="231">
        <f t="shared" si="29"/>
        <v>19.492340520305905</v>
      </c>
      <c r="AK251" s="231">
        <f t="shared" si="30"/>
        <v>17.101729983559874</v>
      </c>
      <c r="AL251" s="231"/>
      <c r="AM251" s="231"/>
      <c r="AN251" s="231"/>
      <c r="AO251" s="231"/>
      <c r="AP251" s="231"/>
      <c r="AQ251" s="231"/>
      <c r="AR251" s="231"/>
      <c r="AS251" s="231"/>
      <c r="AT251" s="231"/>
      <c r="AU251" s="231"/>
    </row>
    <row r="252" spans="1:47" s="139" customFormat="1" ht="12.75">
      <c r="A252" s="124">
        <v>40057</v>
      </c>
      <c r="B252" s="140">
        <v>15.8</v>
      </c>
      <c r="C252" s="141">
        <v>13.5</v>
      </c>
      <c r="D252" s="141">
        <v>18.7</v>
      </c>
      <c r="E252" s="141">
        <v>10.7</v>
      </c>
      <c r="F252" s="142">
        <f t="shared" si="25"/>
        <v>14.7</v>
      </c>
      <c r="G252" s="142">
        <f t="shared" si="31"/>
        <v>75.95805307514645</v>
      </c>
      <c r="H252" s="143">
        <f t="shared" si="26"/>
        <v>11.573296817246288</v>
      </c>
      <c r="I252" s="144">
        <v>7.2</v>
      </c>
      <c r="J252" s="136">
        <v>4</v>
      </c>
      <c r="K252" s="136" t="s">
        <v>51</v>
      </c>
      <c r="L252" s="136">
        <v>5</v>
      </c>
      <c r="M252" s="136">
        <v>5.3</v>
      </c>
      <c r="N252" s="146">
        <v>26.1</v>
      </c>
      <c r="O252" s="136" t="s">
        <v>128</v>
      </c>
      <c r="P252" s="179">
        <v>2.7</v>
      </c>
      <c r="Q252" s="136"/>
      <c r="R252" s="147"/>
      <c r="S252" s="136">
        <v>1006</v>
      </c>
      <c r="T252" s="148" t="s">
        <v>19</v>
      </c>
      <c r="U252" s="136" t="s">
        <v>88</v>
      </c>
      <c r="V252" s="138">
        <v>40057</v>
      </c>
      <c r="AG252" s="232"/>
      <c r="AH252" s="232">
        <f t="shared" si="27"/>
        <v>17.942269597987615</v>
      </c>
      <c r="AI252" s="232">
        <f t="shared" si="28"/>
        <v>15.4662986641253</v>
      </c>
      <c r="AJ252" s="232">
        <f t="shared" si="29"/>
        <v>13.628598664125299</v>
      </c>
      <c r="AK252" s="232">
        <f t="shared" si="30"/>
        <v>11.573296817246288</v>
      </c>
      <c r="AL252" s="232"/>
      <c r="AM252" s="232"/>
      <c r="AN252" s="232"/>
      <c r="AO252" s="232"/>
      <c r="AP252" s="232"/>
      <c r="AQ252" s="232"/>
      <c r="AR252" s="232"/>
      <c r="AS252" s="232"/>
      <c r="AT252" s="232"/>
      <c r="AU252" s="232"/>
    </row>
    <row r="253" spans="1:47" ht="12.75">
      <c r="A253" s="33">
        <v>40058</v>
      </c>
      <c r="B253" s="120">
        <v>14.1</v>
      </c>
      <c r="C253" s="74">
        <v>13.2</v>
      </c>
      <c r="D253" s="74">
        <v>17.1</v>
      </c>
      <c r="E253" s="74">
        <v>10.4</v>
      </c>
      <c r="F253" s="65">
        <f t="shared" si="25"/>
        <v>13.75</v>
      </c>
      <c r="G253" s="65">
        <f t="shared" si="31"/>
        <v>89.83987217108341</v>
      </c>
      <c r="H253" s="122">
        <f t="shared" si="26"/>
        <v>12.458399317767544</v>
      </c>
      <c r="I253" s="100">
        <v>7</v>
      </c>
      <c r="J253" s="32">
        <v>7</v>
      </c>
      <c r="K253" s="32" t="s">
        <v>50</v>
      </c>
      <c r="L253" s="32">
        <v>4</v>
      </c>
      <c r="M253" s="32">
        <v>6.7</v>
      </c>
      <c r="N253" s="101">
        <v>27.9</v>
      </c>
      <c r="O253" s="32" t="s">
        <v>49</v>
      </c>
      <c r="P253" s="115">
        <v>8.9</v>
      </c>
      <c r="Q253" s="167"/>
      <c r="R253" s="75"/>
      <c r="S253" s="32">
        <v>1008</v>
      </c>
      <c r="T253" s="27" t="s">
        <v>218</v>
      </c>
      <c r="U253" s="1" t="s">
        <v>89</v>
      </c>
      <c r="V253" s="2">
        <v>40058</v>
      </c>
      <c r="AG253" s="231"/>
      <c r="AH253" s="231">
        <f t="shared" si="27"/>
        <v>16.081373099585093</v>
      </c>
      <c r="AI253" s="231">
        <f t="shared" si="28"/>
        <v>15.166585036022243</v>
      </c>
      <c r="AJ253" s="231">
        <f t="shared" si="29"/>
        <v>14.447485036022242</v>
      </c>
      <c r="AK253" s="231">
        <f t="shared" si="30"/>
        <v>12.458399317767544</v>
      </c>
      <c r="AL253" s="231"/>
      <c r="AM253" s="231"/>
      <c r="AN253" s="231"/>
      <c r="AO253" s="231"/>
      <c r="AP253" s="231"/>
      <c r="AQ253" s="231"/>
      <c r="AR253" s="231"/>
      <c r="AS253" s="231"/>
      <c r="AT253" s="231"/>
      <c r="AU253" s="231"/>
    </row>
    <row r="254" spans="1:47" ht="12.75">
      <c r="A254" s="33">
        <v>40059</v>
      </c>
      <c r="B254" s="120">
        <v>14</v>
      </c>
      <c r="C254" s="74">
        <v>11.8</v>
      </c>
      <c r="D254" s="74">
        <v>15.7</v>
      </c>
      <c r="E254" s="74">
        <v>11.1</v>
      </c>
      <c r="F254" s="65">
        <f t="shared" si="25"/>
        <v>13.399999999999999</v>
      </c>
      <c r="G254" s="65">
        <f t="shared" si="31"/>
        <v>75.5852627192844</v>
      </c>
      <c r="H254" s="122">
        <f t="shared" si="26"/>
        <v>9.758999784231825</v>
      </c>
      <c r="I254" s="100">
        <v>10.6</v>
      </c>
      <c r="J254" s="32">
        <v>5</v>
      </c>
      <c r="K254" s="32" t="s">
        <v>128</v>
      </c>
      <c r="L254" s="32">
        <v>7</v>
      </c>
      <c r="M254" s="32">
        <v>11.8</v>
      </c>
      <c r="N254" s="101">
        <v>37.9</v>
      </c>
      <c r="O254" s="32" t="s">
        <v>128</v>
      </c>
      <c r="P254" s="115">
        <v>1.2</v>
      </c>
      <c r="Q254" s="167"/>
      <c r="R254" s="75"/>
      <c r="S254" s="32">
        <v>996</v>
      </c>
      <c r="T254" s="27" t="s">
        <v>301</v>
      </c>
      <c r="U254" s="1" t="s">
        <v>300</v>
      </c>
      <c r="V254" s="2">
        <v>40059</v>
      </c>
      <c r="AG254" s="231"/>
      <c r="AH254" s="231">
        <f t="shared" si="27"/>
        <v>15.977392985196072</v>
      </c>
      <c r="AI254" s="231">
        <f t="shared" si="28"/>
        <v>13.834354463552966</v>
      </c>
      <c r="AJ254" s="231">
        <f t="shared" si="29"/>
        <v>12.076554463552966</v>
      </c>
      <c r="AK254" s="231">
        <f t="shared" si="30"/>
        <v>9.758999784231825</v>
      </c>
      <c r="AL254" s="231"/>
      <c r="AM254" s="231"/>
      <c r="AN254" s="231"/>
      <c r="AO254" s="231"/>
      <c r="AP254" s="231"/>
      <c r="AQ254" s="231"/>
      <c r="AR254" s="231"/>
      <c r="AS254" s="231"/>
      <c r="AT254" s="231"/>
      <c r="AU254" s="231"/>
    </row>
    <row r="255" spans="1:47" ht="12.75">
      <c r="A255" s="33">
        <v>40060</v>
      </c>
      <c r="B255" s="120">
        <v>13.2</v>
      </c>
      <c r="C255" s="74">
        <v>11</v>
      </c>
      <c r="D255" s="74">
        <v>17.9</v>
      </c>
      <c r="E255" s="74">
        <v>8.2</v>
      </c>
      <c r="F255" s="65">
        <f t="shared" si="25"/>
        <v>13.049999999999999</v>
      </c>
      <c r="G255" s="65">
        <f t="shared" si="31"/>
        <v>74.91755354960111</v>
      </c>
      <c r="H255" s="122">
        <f t="shared" si="26"/>
        <v>8.85425880212384</v>
      </c>
      <c r="I255" s="100">
        <v>5.9</v>
      </c>
      <c r="J255" s="32">
        <v>5</v>
      </c>
      <c r="K255" s="32" t="s">
        <v>52</v>
      </c>
      <c r="L255" s="32">
        <v>5</v>
      </c>
      <c r="M255" s="32">
        <v>10</v>
      </c>
      <c r="N255" s="101">
        <v>33.5</v>
      </c>
      <c r="O255" s="32" t="s">
        <v>51</v>
      </c>
      <c r="P255" s="115">
        <v>0</v>
      </c>
      <c r="Q255" s="167"/>
      <c r="R255" s="75"/>
      <c r="S255" s="32">
        <v>1005</v>
      </c>
      <c r="T255" s="27" t="s">
        <v>345</v>
      </c>
      <c r="U255" s="1" t="s">
        <v>84</v>
      </c>
      <c r="V255" s="2">
        <v>40060</v>
      </c>
      <c r="AG255" s="231"/>
      <c r="AH255" s="231">
        <f t="shared" si="27"/>
        <v>15.166585036022243</v>
      </c>
      <c r="AI255" s="231">
        <f t="shared" si="28"/>
        <v>13.120234466007751</v>
      </c>
      <c r="AJ255" s="231">
        <f t="shared" si="29"/>
        <v>11.362434466007752</v>
      </c>
      <c r="AK255" s="231">
        <f t="shared" si="30"/>
        <v>8.85425880212384</v>
      </c>
      <c r="AL255" s="231"/>
      <c r="AM255" s="231"/>
      <c r="AN255" s="231"/>
      <c r="AO255" s="231"/>
      <c r="AP255" s="231"/>
      <c r="AQ255" s="231"/>
      <c r="AR255" s="231"/>
      <c r="AS255" s="231"/>
      <c r="AT255" s="231"/>
      <c r="AU255" s="231"/>
    </row>
    <row r="256" spans="1:47" ht="12.75">
      <c r="A256" s="33">
        <v>40061</v>
      </c>
      <c r="B256" s="120">
        <v>14.4</v>
      </c>
      <c r="C256" s="74">
        <v>12.3</v>
      </c>
      <c r="D256" s="74">
        <v>15.7</v>
      </c>
      <c r="E256" s="74">
        <v>8</v>
      </c>
      <c r="F256" s="65">
        <f t="shared" si="25"/>
        <v>11.85</v>
      </c>
      <c r="G256" s="65">
        <f t="shared" si="31"/>
        <v>76.96543248396621</v>
      </c>
      <c r="H256" s="122">
        <f t="shared" si="26"/>
        <v>10.416393283246517</v>
      </c>
      <c r="I256" s="100">
        <v>4.8</v>
      </c>
      <c r="J256" s="32">
        <v>4</v>
      </c>
      <c r="K256" s="32" t="s">
        <v>128</v>
      </c>
      <c r="L256" s="32">
        <v>4</v>
      </c>
      <c r="M256" s="32">
        <v>6.5</v>
      </c>
      <c r="N256" s="101">
        <v>23.7</v>
      </c>
      <c r="O256" s="32" t="s">
        <v>128</v>
      </c>
      <c r="P256" s="115">
        <v>0</v>
      </c>
      <c r="Q256" s="167"/>
      <c r="R256" s="75"/>
      <c r="S256" s="32">
        <v>1019</v>
      </c>
      <c r="T256" s="27" t="s">
        <v>77</v>
      </c>
      <c r="U256" s="1" t="s">
        <v>85</v>
      </c>
      <c r="V256" s="2">
        <v>40061</v>
      </c>
      <c r="AG256" s="231"/>
      <c r="AH256" s="231">
        <f t="shared" si="27"/>
        <v>16.39688756623579</v>
      </c>
      <c r="AI256" s="231">
        <f t="shared" si="28"/>
        <v>14.297835429263056</v>
      </c>
      <c r="AJ256" s="231">
        <f t="shared" si="29"/>
        <v>12.619935429263057</v>
      </c>
      <c r="AK256" s="231">
        <f t="shared" si="30"/>
        <v>10.416393283246517</v>
      </c>
      <c r="AL256" s="231"/>
      <c r="AM256" s="231"/>
      <c r="AN256" s="231"/>
      <c r="AO256" s="231"/>
      <c r="AP256" s="231"/>
      <c r="AQ256" s="231"/>
      <c r="AR256" s="231"/>
      <c r="AS256" s="231"/>
      <c r="AT256" s="231"/>
      <c r="AU256" s="231"/>
    </row>
    <row r="257" spans="1:47" ht="12.75">
      <c r="A257" s="33">
        <v>40062</v>
      </c>
      <c r="B257" s="120">
        <v>13.7</v>
      </c>
      <c r="C257" s="74">
        <v>12</v>
      </c>
      <c r="D257" s="74">
        <v>17.9</v>
      </c>
      <c r="E257" s="74">
        <v>11.4</v>
      </c>
      <c r="F257" s="65">
        <f t="shared" si="25"/>
        <v>14.649999999999999</v>
      </c>
      <c r="G257" s="65">
        <f t="shared" si="31"/>
        <v>80.79550607422419</v>
      </c>
      <c r="H257" s="122">
        <f t="shared" si="26"/>
        <v>10.463679164408244</v>
      </c>
      <c r="I257" s="100">
        <v>8.8</v>
      </c>
      <c r="J257" s="32">
        <v>8</v>
      </c>
      <c r="K257" s="32" t="s">
        <v>51</v>
      </c>
      <c r="L257" s="32">
        <v>3</v>
      </c>
      <c r="M257" s="32">
        <v>4.6</v>
      </c>
      <c r="N257" s="101">
        <v>21.5</v>
      </c>
      <c r="O257" s="32" t="s">
        <v>51</v>
      </c>
      <c r="P257" s="115">
        <v>0.8</v>
      </c>
      <c r="Q257" s="167"/>
      <c r="R257" s="75"/>
      <c r="S257" s="32">
        <v>1022</v>
      </c>
      <c r="T257" s="27" t="s">
        <v>142</v>
      </c>
      <c r="U257" s="1" t="s">
        <v>86</v>
      </c>
      <c r="V257" s="2">
        <v>40062</v>
      </c>
      <c r="AG257" s="231"/>
      <c r="AH257" s="231">
        <f t="shared" si="27"/>
        <v>15.668986535529427</v>
      </c>
      <c r="AI257" s="231">
        <f t="shared" si="28"/>
        <v>14.01813696808305</v>
      </c>
      <c r="AJ257" s="231">
        <f t="shared" si="29"/>
        <v>12.65983696808305</v>
      </c>
      <c r="AK257" s="231">
        <f t="shared" si="30"/>
        <v>10.463679164408244</v>
      </c>
      <c r="AL257" s="231"/>
      <c r="AM257" s="231"/>
      <c r="AN257" s="231"/>
      <c r="AO257" s="231"/>
      <c r="AP257" s="231"/>
      <c r="AQ257" s="231"/>
      <c r="AR257" s="231"/>
      <c r="AS257" s="231"/>
      <c r="AT257" s="231"/>
      <c r="AU257" s="231"/>
    </row>
    <row r="258" spans="1:47" ht="12.75">
      <c r="A258" s="33">
        <v>40063</v>
      </c>
      <c r="B258" s="120">
        <v>17.6</v>
      </c>
      <c r="C258" s="74">
        <v>16.5</v>
      </c>
      <c r="D258" s="74">
        <v>22.4</v>
      </c>
      <c r="E258" s="74">
        <v>13.6</v>
      </c>
      <c r="F258" s="65">
        <f t="shared" si="25"/>
        <v>18</v>
      </c>
      <c r="G258" s="65">
        <f t="shared" si="31"/>
        <v>88.89880270891777</v>
      </c>
      <c r="H258" s="122">
        <f t="shared" si="26"/>
        <v>15.748211196932955</v>
      </c>
      <c r="I258" s="100">
        <v>11.3</v>
      </c>
      <c r="J258" s="32">
        <v>7</v>
      </c>
      <c r="K258" s="32" t="s">
        <v>51</v>
      </c>
      <c r="L258" s="32">
        <v>3</v>
      </c>
      <c r="M258" s="32">
        <v>4.9</v>
      </c>
      <c r="N258" s="101">
        <v>17.1</v>
      </c>
      <c r="O258" s="32" t="s">
        <v>52</v>
      </c>
      <c r="P258" s="115">
        <v>0</v>
      </c>
      <c r="Q258" s="167"/>
      <c r="R258" s="75"/>
      <c r="S258" s="32">
        <v>1016</v>
      </c>
      <c r="T258" s="27" t="s">
        <v>204</v>
      </c>
      <c r="U258" s="1" t="s">
        <v>87</v>
      </c>
      <c r="V258" s="2">
        <v>40063</v>
      </c>
      <c r="AG258" s="231"/>
      <c r="AH258" s="231">
        <f t="shared" si="27"/>
        <v>20.116024057681578</v>
      </c>
      <c r="AI258" s="231">
        <f t="shared" si="28"/>
        <v>18.76180453991678</v>
      </c>
      <c r="AJ258" s="231">
        <f t="shared" si="29"/>
        <v>17.88290453991678</v>
      </c>
      <c r="AK258" s="231">
        <f t="shared" si="30"/>
        <v>15.748211196932955</v>
      </c>
      <c r="AL258" s="231"/>
      <c r="AM258" s="231"/>
      <c r="AN258" s="231"/>
      <c r="AO258" s="231"/>
      <c r="AP258" s="231"/>
      <c r="AQ258" s="231"/>
      <c r="AR258" s="231"/>
      <c r="AS258" s="231"/>
      <c r="AT258" s="231"/>
      <c r="AU258" s="231"/>
    </row>
    <row r="259" spans="1:47" ht="12.75">
      <c r="A259" s="33">
        <v>40064</v>
      </c>
      <c r="B259" s="120">
        <v>19.4</v>
      </c>
      <c r="C259" s="74">
        <v>18</v>
      </c>
      <c r="D259" s="74">
        <v>23.5</v>
      </c>
      <c r="E259" s="180">
        <v>16.6</v>
      </c>
      <c r="F259" s="65">
        <f t="shared" si="25"/>
        <v>20.05</v>
      </c>
      <c r="G259" s="65">
        <f t="shared" si="31"/>
        <v>86.64782022090513</v>
      </c>
      <c r="H259" s="122">
        <f t="shared" si="26"/>
        <v>17.116588039781337</v>
      </c>
      <c r="I259" s="100">
        <v>13.8</v>
      </c>
      <c r="J259" s="32">
        <v>8</v>
      </c>
      <c r="K259" s="32" t="s">
        <v>50</v>
      </c>
      <c r="L259" s="32">
        <v>4</v>
      </c>
      <c r="M259" s="32">
        <v>6.6</v>
      </c>
      <c r="N259" s="101">
        <v>22.2</v>
      </c>
      <c r="O259" s="32" t="s">
        <v>49</v>
      </c>
      <c r="P259" s="115">
        <v>0.3</v>
      </c>
      <c r="Q259" s="167"/>
      <c r="R259" s="75"/>
      <c r="S259" s="32">
        <v>1015</v>
      </c>
      <c r="T259" s="27" t="s">
        <v>216</v>
      </c>
      <c r="U259" s="1" t="s">
        <v>88</v>
      </c>
      <c r="V259" s="2">
        <v>40064</v>
      </c>
      <c r="AG259" s="231"/>
      <c r="AH259" s="231">
        <f t="shared" si="27"/>
        <v>22.51723138592285</v>
      </c>
      <c r="AI259" s="231">
        <f t="shared" si="28"/>
        <v>20.629290169999656</v>
      </c>
      <c r="AJ259" s="231">
        <f t="shared" si="29"/>
        <v>19.510690169999656</v>
      </c>
      <c r="AK259" s="231">
        <f t="shared" si="30"/>
        <v>17.116588039781337</v>
      </c>
      <c r="AL259" s="231"/>
      <c r="AM259" s="231"/>
      <c r="AN259" s="231"/>
      <c r="AO259" s="231"/>
      <c r="AP259" s="231"/>
      <c r="AQ259" s="231"/>
      <c r="AR259" s="231"/>
      <c r="AS259" s="231"/>
      <c r="AT259" s="231"/>
      <c r="AU259" s="231"/>
    </row>
    <row r="260" spans="1:47" ht="12.75">
      <c r="A260" s="33">
        <v>40065</v>
      </c>
      <c r="B260" s="120">
        <v>14.1</v>
      </c>
      <c r="C260" s="74">
        <v>12.8</v>
      </c>
      <c r="D260" s="74">
        <v>20.3</v>
      </c>
      <c r="E260" s="74">
        <v>8.9</v>
      </c>
      <c r="F260" s="65">
        <f t="shared" si="25"/>
        <v>14.600000000000001</v>
      </c>
      <c r="G260" s="65">
        <f t="shared" si="31"/>
        <v>85.4168994351447</v>
      </c>
      <c r="H260" s="122">
        <f t="shared" si="26"/>
        <v>11.692236561118692</v>
      </c>
      <c r="I260" s="100">
        <v>5.8</v>
      </c>
      <c r="J260" s="32">
        <v>3</v>
      </c>
      <c r="K260" s="32" t="s">
        <v>46</v>
      </c>
      <c r="L260" s="32">
        <v>2</v>
      </c>
      <c r="M260" s="32">
        <v>1.4</v>
      </c>
      <c r="N260" s="101">
        <v>15.7</v>
      </c>
      <c r="O260" s="32" t="s">
        <v>53</v>
      </c>
      <c r="P260" s="115">
        <v>0</v>
      </c>
      <c r="Q260" s="167"/>
      <c r="R260" s="75"/>
      <c r="S260" s="32">
        <v>1030</v>
      </c>
      <c r="T260" s="27" t="s">
        <v>110</v>
      </c>
      <c r="U260" s="1" t="s">
        <v>89</v>
      </c>
      <c r="V260" s="2">
        <v>40065</v>
      </c>
      <c r="AG260" s="231"/>
      <c r="AH260" s="231">
        <f t="shared" si="27"/>
        <v>16.081373099585093</v>
      </c>
      <c r="AI260" s="231">
        <f t="shared" si="28"/>
        <v>14.77491028826301</v>
      </c>
      <c r="AJ260" s="231">
        <f t="shared" si="29"/>
        <v>13.736210288263011</v>
      </c>
      <c r="AK260" s="231">
        <f t="shared" si="30"/>
        <v>11.692236561118692</v>
      </c>
      <c r="AL260" s="231"/>
      <c r="AM260" s="231"/>
      <c r="AN260" s="231"/>
      <c r="AO260" s="231"/>
      <c r="AP260" s="231"/>
      <c r="AQ260" s="231"/>
      <c r="AR260" s="231"/>
      <c r="AS260" s="231"/>
      <c r="AT260" s="231"/>
      <c r="AU260" s="231"/>
    </row>
    <row r="261" spans="1:47" ht="12.75">
      <c r="A261" s="33">
        <v>40066</v>
      </c>
      <c r="B261" s="120">
        <v>13.2</v>
      </c>
      <c r="C261" s="74">
        <v>12.4</v>
      </c>
      <c r="D261" s="74">
        <v>20.1</v>
      </c>
      <c r="E261" s="74">
        <v>5.2</v>
      </c>
      <c r="F261" s="65">
        <f t="shared" si="25"/>
        <v>12.65</v>
      </c>
      <c r="G261" s="65">
        <f t="shared" si="31"/>
        <v>90.67929346913131</v>
      </c>
      <c r="H261" s="122">
        <f t="shared" si="26"/>
        <v>11.710667116501078</v>
      </c>
      <c r="I261" s="100">
        <v>2.8</v>
      </c>
      <c r="J261" s="32">
        <v>0</v>
      </c>
      <c r="K261" s="32" t="s">
        <v>47</v>
      </c>
      <c r="L261" s="32">
        <v>2</v>
      </c>
      <c r="M261" s="32">
        <v>1.1</v>
      </c>
      <c r="N261" s="101">
        <v>20.8</v>
      </c>
      <c r="O261" s="32" t="s">
        <v>47</v>
      </c>
      <c r="P261" s="115">
        <v>0</v>
      </c>
      <c r="Q261" s="167"/>
      <c r="R261" s="75"/>
      <c r="S261" s="32">
        <v>1037</v>
      </c>
      <c r="T261" s="27" t="s">
        <v>355</v>
      </c>
      <c r="U261" s="1" t="s">
        <v>300</v>
      </c>
      <c r="V261" s="2">
        <v>40066</v>
      </c>
      <c r="AG261" s="231"/>
      <c r="AH261" s="231">
        <f t="shared" si="27"/>
        <v>15.166585036022243</v>
      </c>
      <c r="AI261" s="231">
        <f t="shared" si="28"/>
        <v>14.392152154059962</v>
      </c>
      <c r="AJ261" s="231">
        <f t="shared" si="29"/>
        <v>13.752952154059964</v>
      </c>
      <c r="AK261" s="231">
        <f t="shared" si="30"/>
        <v>11.710667116501078</v>
      </c>
      <c r="AL261" s="231"/>
      <c r="AM261" s="231"/>
      <c r="AN261" s="231"/>
      <c r="AO261" s="231"/>
      <c r="AP261" s="231"/>
      <c r="AQ261" s="231"/>
      <c r="AR261" s="231"/>
      <c r="AS261" s="231"/>
      <c r="AT261" s="231"/>
      <c r="AU261" s="231"/>
    </row>
    <row r="262" spans="1:47" ht="12.75">
      <c r="A262" s="33">
        <v>40067</v>
      </c>
      <c r="B262" s="120">
        <v>13.1</v>
      </c>
      <c r="C262" s="74">
        <v>12</v>
      </c>
      <c r="D262" s="74">
        <v>20.4</v>
      </c>
      <c r="E262" s="74">
        <v>5.2</v>
      </c>
      <c r="F262" s="65">
        <f t="shared" si="25"/>
        <v>12.799999999999999</v>
      </c>
      <c r="G262" s="65">
        <f t="shared" si="31"/>
        <v>87.20064519954518</v>
      </c>
      <c r="H262" s="122">
        <f t="shared" si="26"/>
        <v>11.021778354133673</v>
      </c>
      <c r="I262" s="100">
        <v>2.8</v>
      </c>
      <c r="J262" s="32">
        <v>2</v>
      </c>
      <c r="K262" s="32" t="s">
        <v>323</v>
      </c>
      <c r="L262" s="32">
        <v>2</v>
      </c>
      <c r="M262" s="32">
        <v>1.9</v>
      </c>
      <c r="N262" s="101">
        <v>17.1</v>
      </c>
      <c r="O262" s="32" t="s">
        <v>16</v>
      </c>
      <c r="P262" s="115">
        <v>0</v>
      </c>
      <c r="Q262" s="167"/>
      <c r="R262" s="75"/>
      <c r="S262" s="32">
        <v>1040</v>
      </c>
      <c r="T262" s="27" t="s">
        <v>340</v>
      </c>
      <c r="U262" s="1" t="s">
        <v>84</v>
      </c>
      <c r="V262" s="2">
        <v>40067</v>
      </c>
      <c r="AG262" s="231"/>
      <c r="AH262" s="231">
        <f t="shared" si="27"/>
        <v>15.067820814875786</v>
      </c>
      <c r="AI262" s="231">
        <f t="shared" si="28"/>
        <v>14.01813696808305</v>
      </c>
      <c r="AJ262" s="231">
        <f t="shared" si="29"/>
        <v>13.13923696808305</v>
      </c>
      <c r="AK262" s="231">
        <f t="shared" si="30"/>
        <v>11.021778354133673</v>
      </c>
      <c r="AL262" s="231"/>
      <c r="AM262" s="231"/>
      <c r="AN262" s="231"/>
      <c r="AO262" s="231"/>
      <c r="AP262" s="231"/>
      <c r="AQ262" s="231"/>
      <c r="AR262" s="231"/>
      <c r="AS262" s="231"/>
      <c r="AT262" s="231"/>
      <c r="AU262" s="231"/>
    </row>
    <row r="263" spans="1:47" ht="12.75">
      <c r="A263" s="33">
        <v>40068</v>
      </c>
      <c r="B263" s="120">
        <v>13.1</v>
      </c>
      <c r="C263" s="74">
        <v>12.5</v>
      </c>
      <c r="D263" s="74">
        <v>22.2</v>
      </c>
      <c r="E263" s="74">
        <v>6.8</v>
      </c>
      <c r="F263" s="65">
        <f t="shared" si="25"/>
        <v>14.5</v>
      </c>
      <c r="G263" s="65">
        <f t="shared" si="31"/>
        <v>92.9637767251392</v>
      </c>
      <c r="H263" s="122">
        <f t="shared" si="26"/>
        <v>11.988612263395984</v>
      </c>
      <c r="I263" s="100">
        <v>3.8</v>
      </c>
      <c r="J263" s="32">
        <v>1</v>
      </c>
      <c r="K263" s="32" t="s">
        <v>298</v>
      </c>
      <c r="L263" s="32">
        <v>0</v>
      </c>
      <c r="M263" s="32">
        <v>1.1</v>
      </c>
      <c r="N263" s="101">
        <v>16.4</v>
      </c>
      <c r="O263" s="32" t="s">
        <v>275</v>
      </c>
      <c r="P263" s="115">
        <v>0</v>
      </c>
      <c r="Q263" s="167"/>
      <c r="R263" s="75"/>
      <c r="S263" s="32">
        <v>1035</v>
      </c>
      <c r="T263" s="27" t="s">
        <v>411</v>
      </c>
      <c r="U263" s="1" t="s">
        <v>85</v>
      </c>
      <c r="V263" s="2">
        <v>40068</v>
      </c>
      <c r="AG263" s="231"/>
      <c r="AH263" s="231">
        <f t="shared" si="27"/>
        <v>15.067820814875786</v>
      </c>
      <c r="AI263" s="231">
        <f t="shared" si="28"/>
        <v>14.487015299685174</v>
      </c>
      <c r="AJ263" s="231">
        <f t="shared" si="29"/>
        <v>14.007615299685174</v>
      </c>
      <c r="AK263" s="231">
        <f t="shared" si="30"/>
        <v>11.988612263395984</v>
      </c>
      <c r="AL263" s="231"/>
      <c r="AM263" s="231"/>
      <c r="AN263" s="231"/>
      <c r="AO263" s="231"/>
      <c r="AP263" s="231"/>
      <c r="AQ263" s="231"/>
      <c r="AR263" s="231"/>
      <c r="AS263" s="231"/>
      <c r="AT263" s="231"/>
      <c r="AU263" s="231"/>
    </row>
    <row r="264" spans="1:47" ht="12.75">
      <c r="A264" s="33">
        <v>40069</v>
      </c>
      <c r="B264" s="120">
        <v>13.3</v>
      </c>
      <c r="C264" s="74">
        <v>12.1</v>
      </c>
      <c r="D264" s="74">
        <v>17.7</v>
      </c>
      <c r="E264" s="74">
        <v>5.8</v>
      </c>
      <c r="F264" s="65">
        <f t="shared" si="25"/>
        <v>11.75</v>
      </c>
      <c r="G264" s="65">
        <f t="shared" si="31"/>
        <v>86.15289880344477</v>
      </c>
      <c r="H264" s="122">
        <f t="shared" si="26"/>
        <v>11.036425150385675</v>
      </c>
      <c r="I264" s="100">
        <v>2.7</v>
      </c>
      <c r="J264" s="32">
        <v>5</v>
      </c>
      <c r="K264" s="32" t="s">
        <v>46</v>
      </c>
      <c r="L264" s="32">
        <v>2</v>
      </c>
      <c r="M264" s="32">
        <v>0.3</v>
      </c>
      <c r="N264" s="101">
        <v>12.4</v>
      </c>
      <c r="O264" s="32" t="s">
        <v>48</v>
      </c>
      <c r="P264" s="115">
        <v>0</v>
      </c>
      <c r="Q264" s="167"/>
      <c r="R264" s="75"/>
      <c r="S264" s="32">
        <v>1032</v>
      </c>
      <c r="T264" s="27" t="s">
        <v>134</v>
      </c>
      <c r="U264" s="1" t="s">
        <v>86</v>
      </c>
      <c r="V264" s="2">
        <v>40069</v>
      </c>
      <c r="AG264" s="231"/>
      <c r="AH264" s="231">
        <f t="shared" si="27"/>
        <v>15.265917559839318</v>
      </c>
      <c r="AI264" s="231">
        <f t="shared" si="28"/>
        <v>14.110830506745673</v>
      </c>
      <c r="AJ264" s="231">
        <f t="shared" si="29"/>
        <v>13.152030506745673</v>
      </c>
      <c r="AK264" s="231">
        <f t="shared" si="30"/>
        <v>11.036425150385675</v>
      </c>
      <c r="AL264" s="231"/>
      <c r="AM264" s="231"/>
      <c r="AN264" s="231"/>
      <c r="AO264" s="231"/>
      <c r="AP264" s="231"/>
      <c r="AQ264" s="231"/>
      <c r="AR264" s="231"/>
      <c r="AS264" s="231"/>
      <c r="AT264" s="231"/>
      <c r="AU264" s="231"/>
    </row>
    <row r="265" spans="1:47" ht="12.75">
      <c r="A265" s="33">
        <v>40070</v>
      </c>
      <c r="B265" s="120">
        <v>13.5</v>
      </c>
      <c r="C265" s="74">
        <v>12.3</v>
      </c>
      <c r="D265" s="74">
        <v>18.4</v>
      </c>
      <c r="E265" s="74">
        <v>11.6</v>
      </c>
      <c r="F265" s="65">
        <f aca="true" t="shared" si="32" ref="F265:F328">AVERAGE(D265:E265)</f>
        <v>15</v>
      </c>
      <c r="G265" s="65">
        <f t="shared" si="31"/>
        <v>86.24581562105408</v>
      </c>
      <c r="H265" s="122">
        <f aca="true" t="shared" si="33" ref="H265:H328">AK265</f>
        <v>11.24910137848688</v>
      </c>
      <c r="I265" s="100">
        <v>9.9</v>
      </c>
      <c r="J265" s="32">
        <v>8</v>
      </c>
      <c r="K265" s="32" t="s">
        <v>46</v>
      </c>
      <c r="L265" s="32">
        <v>2</v>
      </c>
      <c r="M265" s="32">
        <v>0.2</v>
      </c>
      <c r="N265" s="101">
        <v>12.4</v>
      </c>
      <c r="O265" s="32" t="s">
        <v>47</v>
      </c>
      <c r="P265" s="115">
        <v>0</v>
      </c>
      <c r="Q265" s="167"/>
      <c r="R265" s="75"/>
      <c r="S265" s="32">
        <v>1031</v>
      </c>
      <c r="T265" s="27" t="s">
        <v>432</v>
      </c>
      <c r="U265" s="1" t="s">
        <v>87</v>
      </c>
      <c r="V265" s="2">
        <v>40070</v>
      </c>
      <c r="AG265" s="231"/>
      <c r="AH265" s="231">
        <f aca="true" t="shared" si="34" ref="AH265:AH328">6.107*EXP(17.38*(B265/(239+B265)))</f>
        <v>15.4662986641253</v>
      </c>
      <c r="AI265" s="231">
        <f aca="true" t="shared" si="35" ref="AI265:AI328">IF(W265&gt;=0,6.107*EXP(17.38*(C265/(239+C265))),6.107*EXP(22.44*(C265/(272.4+C265))))</f>
        <v>14.297835429263056</v>
      </c>
      <c r="AJ265" s="231">
        <f aca="true" t="shared" si="36" ref="AJ265:AJ328">IF(C265&gt;=0,AI265-(0.000799*1000*(B265-C265)),AI265-(0.00072*1000*(B265-C265)))</f>
        <v>13.339035429263056</v>
      </c>
      <c r="AK265" s="231">
        <f aca="true" t="shared" si="37" ref="AK265:AK328">239*LN(AJ265/6.107)/(17.38-LN(AJ265/6.107))</f>
        <v>11.24910137848688</v>
      </c>
      <c r="AL265" s="231"/>
      <c r="AM265" s="231"/>
      <c r="AN265" s="231"/>
      <c r="AO265" s="231"/>
      <c r="AP265" s="231"/>
      <c r="AQ265" s="231"/>
      <c r="AR265" s="231"/>
      <c r="AS265" s="231"/>
      <c r="AT265" s="231"/>
      <c r="AU265" s="231"/>
    </row>
    <row r="266" spans="1:47" ht="12.75">
      <c r="A266" s="33">
        <v>40071</v>
      </c>
      <c r="B266" s="120">
        <v>14.4</v>
      </c>
      <c r="C266" s="74">
        <v>13.3</v>
      </c>
      <c r="D266" s="74">
        <v>19.4</v>
      </c>
      <c r="E266" s="74">
        <v>10.6</v>
      </c>
      <c r="F266" s="65">
        <f t="shared" si="32"/>
        <v>15</v>
      </c>
      <c r="G266" s="65">
        <f t="shared" si="31"/>
        <v>87.74236879848367</v>
      </c>
      <c r="H266" s="122">
        <f t="shared" si="33"/>
        <v>12.394570855981515</v>
      </c>
      <c r="I266" s="100">
        <v>7.1</v>
      </c>
      <c r="J266" s="32">
        <v>6</v>
      </c>
      <c r="K266" s="32" t="s">
        <v>47</v>
      </c>
      <c r="L266" s="32">
        <v>3</v>
      </c>
      <c r="M266" s="32">
        <v>0.7</v>
      </c>
      <c r="N266" s="101">
        <v>15.7</v>
      </c>
      <c r="O266" s="32" t="s">
        <v>47</v>
      </c>
      <c r="P266" s="115">
        <v>0</v>
      </c>
      <c r="Q266" s="167"/>
      <c r="R266" s="75"/>
      <c r="S266" s="32">
        <v>1027</v>
      </c>
      <c r="T266" s="27" t="s">
        <v>67</v>
      </c>
      <c r="U266" s="1" t="s">
        <v>88</v>
      </c>
      <c r="V266" s="2">
        <v>40071</v>
      </c>
      <c r="AG266" s="231"/>
      <c r="AH266" s="231">
        <f t="shared" si="34"/>
        <v>16.39688756623579</v>
      </c>
      <c r="AI266" s="231">
        <f t="shared" si="35"/>
        <v>15.265917559839318</v>
      </c>
      <c r="AJ266" s="231">
        <f t="shared" si="36"/>
        <v>14.387017559839318</v>
      </c>
      <c r="AK266" s="231">
        <f t="shared" si="37"/>
        <v>12.394570855981515</v>
      </c>
      <c r="AL266" s="231"/>
      <c r="AM266" s="231"/>
      <c r="AN266" s="231"/>
      <c r="AO266" s="231"/>
      <c r="AP266" s="231"/>
      <c r="AQ266" s="231"/>
      <c r="AR266" s="231"/>
      <c r="AS266" s="231"/>
      <c r="AT266" s="231"/>
      <c r="AU266" s="231"/>
    </row>
    <row r="267" spans="1:47" ht="12.75">
      <c r="A267" s="33">
        <v>40072</v>
      </c>
      <c r="B267" s="120">
        <v>13.1</v>
      </c>
      <c r="C267" s="74">
        <v>12</v>
      </c>
      <c r="D267" s="74">
        <v>17</v>
      </c>
      <c r="E267" s="74">
        <v>10.2</v>
      </c>
      <c r="F267" s="65">
        <f t="shared" si="32"/>
        <v>13.6</v>
      </c>
      <c r="G267" s="65">
        <f t="shared" si="31"/>
        <v>87.20064519954518</v>
      </c>
      <c r="H267" s="122">
        <f t="shared" si="33"/>
        <v>11.021778354133673</v>
      </c>
      <c r="I267" s="100">
        <v>7.5</v>
      </c>
      <c r="J267" s="32">
        <v>6</v>
      </c>
      <c r="K267" s="32" t="s">
        <v>231</v>
      </c>
      <c r="L267" s="32">
        <v>3</v>
      </c>
      <c r="M267" s="32">
        <v>0.6</v>
      </c>
      <c r="N267" s="101">
        <v>16.4</v>
      </c>
      <c r="O267" s="32" t="s">
        <v>231</v>
      </c>
      <c r="P267" s="115">
        <v>0</v>
      </c>
      <c r="Q267" s="167"/>
      <c r="R267" s="75"/>
      <c r="S267" s="32">
        <v>1027</v>
      </c>
      <c r="T267" s="27" t="s">
        <v>276</v>
      </c>
      <c r="U267" s="1" t="s">
        <v>89</v>
      </c>
      <c r="V267" s="2">
        <v>40072</v>
      </c>
      <c r="AG267" s="231"/>
      <c r="AH267" s="231">
        <f t="shared" si="34"/>
        <v>15.067820814875786</v>
      </c>
      <c r="AI267" s="231">
        <f t="shared" si="35"/>
        <v>14.01813696808305</v>
      </c>
      <c r="AJ267" s="231">
        <f t="shared" si="36"/>
        <v>13.13923696808305</v>
      </c>
      <c r="AK267" s="231">
        <f t="shared" si="37"/>
        <v>11.021778354133673</v>
      </c>
      <c r="AL267" s="231"/>
      <c r="AM267" s="231"/>
      <c r="AN267" s="231"/>
      <c r="AO267" s="231"/>
      <c r="AP267" s="231"/>
      <c r="AQ267" s="231"/>
      <c r="AR267" s="231"/>
      <c r="AS267" s="231"/>
      <c r="AT267" s="231"/>
      <c r="AU267" s="231"/>
    </row>
    <row r="268" spans="1:47" ht="12.75">
      <c r="A268" s="33">
        <v>40073</v>
      </c>
      <c r="B268" s="120">
        <v>12.3</v>
      </c>
      <c r="C268" s="74">
        <v>10.9</v>
      </c>
      <c r="D268" s="74">
        <v>15.2</v>
      </c>
      <c r="E268" s="74">
        <v>10.6</v>
      </c>
      <c r="F268" s="65">
        <f t="shared" si="32"/>
        <v>12.899999999999999</v>
      </c>
      <c r="G268" s="65">
        <f t="shared" si="31"/>
        <v>83.33212701892586</v>
      </c>
      <c r="H268" s="122">
        <f t="shared" si="33"/>
        <v>9.55813980583202</v>
      </c>
      <c r="I268" s="100">
        <v>9.3</v>
      </c>
      <c r="J268" s="32">
        <v>8</v>
      </c>
      <c r="K268" s="32" t="s">
        <v>47</v>
      </c>
      <c r="L268" s="32">
        <v>2</v>
      </c>
      <c r="M268" s="32">
        <v>0.9</v>
      </c>
      <c r="N268" s="101">
        <v>17.1</v>
      </c>
      <c r="O268" s="32" t="s">
        <v>47</v>
      </c>
      <c r="P268" s="115">
        <v>0</v>
      </c>
      <c r="Q268" s="167"/>
      <c r="R268" s="75"/>
      <c r="S268" s="32">
        <v>1027</v>
      </c>
      <c r="T268" s="27" t="s">
        <v>63</v>
      </c>
      <c r="U268" s="1" t="s">
        <v>300</v>
      </c>
      <c r="V268" s="2">
        <v>40073</v>
      </c>
      <c r="AG268" s="231"/>
      <c r="AH268" s="231">
        <f t="shared" si="34"/>
        <v>14.297835429263056</v>
      </c>
      <c r="AI268" s="231">
        <f t="shared" si="35"/>
        <v>13.033290380870474</v>
      </c>
      <c r="AJ268" s="231">
        <f t="shared" si="36"/>
        <v>11.914690380870473</v>
      </c>
      <c r="AK268" s="231">
        <f t="shared" si="37"/>
        <v>9.55813980583202</v>
      </c>
      <c r="AL268" s="231"/>
      <c r="AM268" s="231"/>
      <c r="AN268" s="231"/>
      <c r="AO268" s="231"/>
      <c r="AP268" s="231"/>
      <c r="AQ268" s="231"/>
      <c r="AR268" s="231"/>
      <c r="AS268" s="231"/>
      <c r="AT268" s="231"/>
      <c r="AU268" s="231"/>
    </row>
    <row r="269" spans="1:47" ht="12.75">
      <c r="A269" s="33">
        <v>40074</v>
      </c>
      <c r="B269" s="120">
        <v>13.6</v>
      </c>
      <c r="C269" s="74">
        <v>12</v>
      </c>
      <c r="D269" s="74">
        <v>19.4</v>
      </c>
      <c r="E269" s="74">
        <v>11.5</v>
      </c>
      <c r="F269" s="65">
        <f t="shared" si="32"/>
        <v>15.45</v>
      </c>
      <c r="G269" s="65">
        <f t="shared" si="31"/>
        <v>81.83624469541739</v>
      </c>
      <c r="H269" s="122">
        <f t="shared" si="33"/>
        <v>10.557972907376106</v>
      </c>
      <c r="I269" s="100">
        <v>9.9</v>
      </c>
      <c r="J269" s="32">
        <v>7</v>
      </c>
      <c r="K269" s="32" t="s">
        <v>47</v>
      </c>
      <c r="L269" s="32">
        <v>2</v>
      </c>
      <c r="M269" s="32">
        <v>3.7</v>
      </c>
      <c r="N269" s="101">
        <v>18.6</v>
      </c>
      <c r="O269" s="32" t="s">
        <v>48</v>
      </c>
      <c r="P269" s="115">
        <v>0</v>
      </c>
      <c r="Q269" s="167"/>
      <c r="R269" s="75"/>
      <c r="S269" s="32">
        <v>1023</v>
      </c>
      <c r="T269" s="27" t="s">
        <v>239</v>
      </c>
      <c r="U269" s="1" t="s">
        <v>84</v>
      </c>
      <c r="V269" s="2">
        <v>40074</v>
      </c>
      <c r="AG269" s="231"/>
      <c r="AH269" s="231">
        <f t="shared" si="34"/>
        <v>15.567352846527232</v>
      </c>
      <c r="AI269" s="231">
        <f t="shared" si="35"/>
        <v>14.01813696808305</v>
      </c>
      <c r="AJ269" s="231">
        <f t="shared" si="36"/>
        <v>12.73973696808305</v>
      </c>
      <c r="AK269" s="231">
        <f t="shared" si="37"/>
        <v>10.557972907376106</v>
      </c>
      <c r="AL269" s="231"/>
      <c r="AM269" s="231"/>
      <c r="AN269" s="231"/>
      <c r="AO269" s="231"/>
      <c r="AP269" s="231"/>
      <c r="AQ269" s="231"/>
      <c r="AR269" s="231"/>
      <c r="AS269" s="231"/>
      <c r="AT269" s="231"/>
      <c r="AU269" s="231"/>
    </row>
    <row r="270" spans="1:47" ht="12.75">
      <c r="A270" s="33">
        <v>40075</v>
      </c>
      <c r="B270" s="120">
        <v>13.9</v>
      </c>
      <c r="C270" s="74">
        <v>13.1</v>
      </c>
      <c r="D270" s="74">
        <v>19.7</v>
      </c>
      <c r="E270" s="74">
        <v>9.3</v>
      </c>
      <c r="F270" s="65">
        <f t="shared" si="32"/>
        <v>14.5</v>
      </c>
      <c r="G270" s="65">
        <f t="shared" si="31"/>
        <v>90.89465413755508</v>
      </c>
      <c r="H270" s="122">
        <f t="shared" si="33"/>
        <v>12.438511799914695</v>
      </c>
      <c r="I270" s="100">
        <v>6.1</v>
      </c>
      <c r="J270" s="32">
        <v>6</v>
      </c>
      <c r="K270" s="32" t="s">
        <v>231</v>
      </c>
      <c r="L270" s="32">
        <v>2</v>
      </c>
      <c r="M270" s="32">
        <v>1.2</v>
      </c>
      <c r="N270" s="101">
        <v>14.2</v>
      </c>
      <c r="O270" s="32" t="s">
        <v>275</v>
      </c>
      <c r="P270" s="115">
        <v>0</v>
      </c>
      <c r="Q270" s="167"/>
      <c r="R270" s="75"/>
      <c r="S270" s="32">
        <v>1018</v>
      </c>
      <c r="T270" s="27" t="s">
        <v>349</v>
      </c>
      <c r="U270" s="1" t="s">
        <v>85</v>
      </c>
      <c r="V270" s="2">
        <v>40075</v>
      </c>
      <c r="AG270" s="231"/>
      <c r="AH270" s="231">
        <f t="shared" si="34"/>
        <v>15.87400375938533</v>
      </c>
      <c r="AI270" s="231">
        <f t="shared" si="35"/>
        <v>15.067820814875786</v>
      </c>
      <c r="AJ270" s="231">
        <f t="shared" si="36"/>
        <v>14.428620814875785</v>
      </c>
      <c r="AK270" s="231">
        <f t="shared" si="37"/>
        <v>12.438511799914695</v>
      </c>
      <c r="AL270" s="231"/>
      <c r="AM270" s="231"/>
      <c r="AN270" s="231"/>
      <c r="AO270" s="231"/>
      <c r="AP270" s="231"/>
      <c r="AQ270" s="231"/>
      <c r="AR270" s="231"/>
      <c r="AS270" s="231"/>
      <c r="AT270" s="231"/>
      <c r="AU270" s="231"/>
    </row>
    <row r="271" spans="1:47" ht="12.75">
      <c r="A271" s="33">
        <v>40076</v>
      </c>
      <c r="B271" s="120">
        <v>12.9</v>
      </c>
      <c r="C271" s="74">
        <v>11.1</v>
      </c>
      <c r="D271" s="74">
        <v>18.6</v>
      </c>
      <c r="E271" s="74">
        <v>10.8</v>
      </c>
      <c r="F271" s="65">
        <f t="shared" si="32"/>
        <v>14.700000000000001</v>
      </c>
      <c r="G271" s="65">
        <f t="shared" si="31"/>
        <v>79.1386447500584</v>
      </c>
      <c r="H271" s="122">
        <f t="shared" si="33"/>
        <v>9.375901508962944</v>
      </c>
      <c r="I271" s="100">
        <v>8.2</v>
      </c>
      <c r="J271" s="32">
        <v>4</v>
      </c>
      <c r="K271" s="32" t="s">
        <v>298</v>
      </c>
      <c r="L271" s="32">
        <v>0</v>
      </c>
      <c r="M271" s="32">
        <v>1.2</v>
      </c>
      <c r="N271" s="101">
        <v>13.1</v>
      </c>
      <c r="O271" s="32" t="s">
        <v>53</v>
      </c>
      <c r="P271" s="115">
        <v>0</v>
      </c>
      <c r="Q271" s="167"/>
      <c r="R271" s="75"/>
      <c r="S271" s="32">
        <v>1026</v>
      </c>
      <c r="T271" s="27" t="s">
        <v>130</v>
      </c>
      <c r="U271" s="1" t="s">
        <v>86</v>
      </c>
      <c r="V271" s="2">
        <v>40076</v>
      </c>
      <c r="AG271" s="231"/>
      <c r="AH271" s="231">
        <f t="shared" si="34"/>
        <v>14.871986197959439</v>
      </c>
      <c r="AI271" s="231">
        <f t="shared" si="35"/>
        <v>13.207688324480838</v>
      </c>
      <c r="AJ271" s="231">
        <f t="shared" si="36"/>
        <v>11.769488324480838</v>
      </c>
      <c r="AK271" s="231">
        <f t="shared" si="37"/>
        <v>9.375901508962944</v>
      </c>
      <c r="AL271" s="231"/>
      <c r="AM271" s="231"/>
      <c r="AN271" s="231"/>
      <c r="AO271" s="231"/>
      <c r="AP271" s="231"/>
      <c r="AQ271" s="231"/>
      <c r="AR271" s="231"/>
      <c r="AS271" s="231"/>
      <c r="AT271" s="231"/>
      <c r="AU271" s="231"/>
    </row>
    <row r="272" spans="1:47" ht="12.75">
      <c r="A272" s="33">
        <v>40077</v>
      </c>
      <c r="B272" s="120">
        <v>11.7</v>
      </c>
      <c r="C272" s="74">
        <v>10.7</v>
      </c>
      <c r="D272" s="74">
        <v>16.9</v>
      </c>
      <c r="E272" s="74">
        <v>6.2</v>
      </c>
      <c r="F272" s="65">
        <f t="shared" si="32"/>
        <v>11.549999999999999</v>
      </c>
      <c r="G272" s="65">
        <f t="shared" si="31"/>
        <v>87.76608453911635</v>
      </c>
      <c r="H272" s="122">
        <f t="shared" si="33"/>
        <v>9.740939093838175</v>
      </c>
      <c r="I272" s="100">
        <v>3.6</v>
      </c>
      <c r="J272" s="32">
        <v>7</v>
      </c>
      <c r="K272" s="32" t="s">
        <v>51</v>
      </c>
      <c r="L272" s="32">
        <v>3</v>
      </c>
      <c r="M272" s="32">
        <v>4</v>
      </c>
      <c r="N272" s="101">
        <v>17.1</v>
      </c>
      <c r="O272" s="32" t="s">
        <v>281</v>
      </c>
      <c r="P272" s="115">
        <v>0</v>
      </c>
      <c r="Q272" s="167"/>
      <c r="R272" s="75"/>
      <c r="S272" s="32">
        <v>1027</v>
      </c>
      <c r="T272" s="27" t="s">
        <v>202</v>
      </c>
      <c r="U272" s="1" t="s">
        <v>87</v>
      </c>
      <c r="V272" s="2">
        <v>40077</v>
      </c>
      <c r="AG272" s="231"/>
      <c r="AH272" s="231">
        <f t="shared" si="34"/>
        <v>13.743260220579202</v>
      </c>
      <c r="AI272" s="231">
        <f t="shared" si="35"/>
        <v>12.86092138362429</v>
      </c>
      <c r="AJ272" s="231">
        <f t="shared" si="36"/>
        <v>12.061921383624291</v>
      </c>
      <c r="AK272" s="231">
        <f t="shared" si="37"/>
        <v>9.740939093838175</v>
      </c>
      <c r="AL272" s="231"/>
      <c r="AM272" s="231"/>
      <c r="AN272" s="231"/>
      <c r="AO272" s="231"/>
      <c r="AP272" s="231"/>
      <c r="AQ272" s="231"/>
      <c r="AR272" s="231"/>
      <c r="AS272" s="231"/>
      <c r="AT272" s="231"/>
      <c r="AU272" s="231"/>
    </row>
    <row r="273" spans="1:47" ht="12.75">
      <c r="A273" s="33">
        <v>40078</v>
      </c>
      <c r="B273" s="120">
        <v>16.8</v>
      </c>
      <c r="C273" s="74">
        <v>14.3</v>
      </c>
      <c r="D273" s="74">
        <v>21.8</v>
      </c>
      <c r="E273" s="74">
        <v>11.9</v>
      </c>
      <c r="F273" s="65">
        <f t="shared" si="32"/>
        <v>16.85</v>
      </c>
      <c r="G273" s="65">
        <f t="shared" si="31"/>
        <v>74.7458266197321</v>
      </c>
      <c r="H273" s="122">
        <f t="shared" si="33"/>
        <v>12.295514378151394</v>
      </c>
      <c r="I273" s="100">
        <v>9.3</v>
      </c>
      <c r="J273" s="32">
        <v>5</v>
      </c>
      <c r="K273" s="32" t="s">
        <v>128</v>
      </c>
      <c r="L273" s="32">
        <v>5</v>
      </c>
      <c r="M273" s="32">
        <v>8.3</v>
      </c>
      <c r="N273" s="101">
        <v>27.7</v>
      </c>
      <c r="O273" s="32" t="s">
        <v>52</v>
      </c>
      <c r="P273" s="115">
        <v>0</v>
      </c>
      <c r="Q273" s="167"/>
      <c r="R273" s="75"/>
      <c r="S273" s="32">
        <v>1023</v>
      </c>
      <c r="T273" s="27" t="s">
        <v>448</v>
      </c>
      <c r="U273" s="1" t="s">
        <v>88</v>
      </c>
      <c r="V273" s="2">
        <v>40078</v>
      </c>
      <c r="AG273" s="231"/>
      <c r="AH273" s="231">
        <f t="shared" si="34"/>
        <v>19.122963978070903</v>
      </c>
      <c r="AI273" s="231">
        <f t="shared" si="35"/>
        <v>16.291117499602702</v>
      </c>
      <c r="AJ273" s="231">
        <f t="shared" si="36"/>
        <v>14.293617499602702</v>
      </c>
      <c r="AK273" s="231">
        <f t="shared" si="37"/>
        <v>12.295514378151394</v>
      </c>
      <c r="AL273" s="231"/>
      <c r="AM273" s="231"/>
      <c r="AN273" s="231"/>
      <c r="AO273" s="231"/>
      <c r="AP273" s="231"/>
      <c r="AQ273" s="231"/>
      <c r="AR273" s="231"/>
      <c r="AS273" s="231"/>
      <c r="AT273" s="231"/>
      <c r="AU273" s="231"/>
    </row>
    <row r="274" spans="1:47" ht="12.75">
      <c r="A274" s="33">
        <v>40079</v>
      </c>
      <c r="B274" s="120">
        <v>14.3</v>
      </c>
      <c r="C274" s="74">
        <v>13.1</v>
      </c>
      <c r="D274" s="74">
        <v>16.9</v>
      </c>
      <c r="E274" s="74">
        <v>9.3</v>
      </c>
      <c r="F274" s="65">
        <f t="shared" si="32"/>
        <v>13.1</v>
      </c>
      <c r="G274" s="65">
        <f t="shared" si="31"/>
        <v>86.60560465063166</v>
      </c>
      <c r="H274" s="122">
        <f t="shared" si="33"/>
        <v>12.098053195705997</v>
      </c>
      <c r="I274" s="100">
        <v>5.6</v>
      </c>
      <c r="J274" s="32">
        <v>7</v>
      </c>
      <c r="K274" s="32" t="s">
        <v>51</v>
      </c>
      <c r="L274" s="32">
        <v>3</v>
      </c>
      <c r="M274" s="32">
        <v>4.1</v>
      </c>
      <c r="N274" s="101">
        <v>19.3</v>
      </c>
      <c r="O274" s="32" t="s">
        <v>128</v>
      </c>
      <c r="P274" s="115">
        <v>0</v>
      </c>
      <c r="Q274" s="167"/>
      <c r="R274" s="182" t="s">
        <v>127</v>
      </c>
      <c r="S274" s="32">
        <v>1027</v>
      </c>
      <c r="T274" s="27" t="s">
        <v>414</v>
      </c>
      <c r="U274" s="1" t="s">
        <v>89</v>
      </c>
      <c r="V274" s="2">
        <v>40079</v>
      </c>
      <c r="AG274" s="231"/>
      <c r="AH274" s="231">
        <f t="shared" si="34"/>
        <v>16.291117499602702</v>
      </c>
      <c r="AI274" s="231">
        <f t="shared" si="35"/>
        <v>15.067820814875786</v>
      </c>
      <c r="AJ274" s="231">
        <f t="shared" si="36"/>
        <v>14.109020814875786</v>
      </c>
      <c r="AK274" s="231">
        <f t="shared" si="37"/>
        <v>12.098053195705997</v>
      </c>
      <c r="AL274" s="231"/>
      <c r="AM274" s="231"/>
      <c r="AN274" s="231"/>
      <c r="AO274" s="231"/>
      <c r="AP274" s="231"/>
      <c r="AQ274" s="231"/>
      <c r="AR274" s="231"/>
      <c r="AS274" s="231"/>
      <c r="AT274" s="231"/>
      <c r="AU274" s="231"/>
    </row>
    <row r="275" spans="1:47" ht="12.75">
      <c r="A275" s="33">
        <v>40080</v>
      </c>
      <c r="B275" s="120">
        <v>10.7</v>
      </c>
      <c r="C275" s="74">
        <v>10</v>
      </c>
      <c r="D275" s="74">
        <v>17.6</v>
      </c>
      <c r="E275" s="74">
        <v>5.1</v>
      </c>
      <c r="F275" s="65">
        <f t="shared" si="32"/>
        <v>11.350000000000001</v>
      </c>
      <c r="G275" s="65">
        <f t="shared" si="31"/>
        <v>91.08225964426731</v>
      </c>
      <c r="H275" s="122">
        <f t="shared" si="33"/>
        <v>9.305759426324673</v>
      </c>
      <c r="I275" s="100">
        <v>2</v>
      </c>
      <c r="J275" s="32">
        <v>1</v>
      </c>
      <c r="K275" s="32" t="s">
        <v>128</v>
      </c>
      <c r="L275" s="32">
        <v>3</v>
      </c>
      <c r="M275" s="32">
        <v>3.1</v>
      </c>
      <c r="N275" s="101">
        <v>17.8</v>
      </c>
      <c r="O275" s="32" t="s">
        <v>128</v>
      </c>
      <c r="P275" s="115">
        <v>0</v>
      </c>
      <c r="Q275" s="167"/>
      <c r="R275" s="75"/>
      <c r="S275" s="32">
        <v>1028</v>
      </c>
      <c r="T275" s="27" t="s">
        <v>327</v>
      </c>
      <c r="U275" s="1" t="s">
        <v>300</v>
      </c>
      <c r="V275" s="2">
        <v>40080</v>
      </c>
      <c r="AG275" s="231"/>
      <c r="AH275" s="231">
        <f t="shared" si="34"/>
        <v>12.86092138362429</v>
      </c>
      <c r="AI275" s="231">
        <f t="shared" si="35"/>
        <v>12.273317807277772</v>
      </c>
      <c r="AJ275" s="231">
        <f t="shared" si="36"/>
        <v>11.714017807277774</v>
      </c>
      <c r="AK275" s="231">
        <f t="shared" si="37"/>
        <v>9.305759426324673</v>
      </c>
      <c r="AL275" s="231"/>
      <c r="AM275" s="231"/>
      <c r="AN275" s="231"/>
      <c r="AO275" s="231"/>
      <c r="AP275" s="231"/>
      <c r="AQ275" s="231"/>
      <c r="AR275" s="231"/>
      <c r="AS275" s="231"/>
      <c r="AT275" s="231"/>
      <c r="AU275" s="231"/>
    </row>
    <row r="276" spans="1:47" ht="12.75">
      <c r="A276" s="33">
        <v>40081</v>
      </c>
      <c r="B276" s="120">
        <v>11.2</v>
      </c>
      <c r="C276" s="74">
        <v>10.6</v>
      </c>
      <c r="D276" s="74">
        <v>15.6</v>
      </c>
      <c r="E276" s="74">
        <v>5.8</v>
      </c>
      <c r="F276" s="65">
        <f t="shared" si="32"/>
        <v>10.7</v>
      </c>
      <c r="G276" s="65">
        <f t="shared" si="31"/>
        <v>92.48203176632114</v>
      </c>
      <c r="H276" s="122">
        <f t="shared" si="33"/>
        <v>10.027673665884889</v>
      </c>
      <c r="I276" s="100">
        <v>2.9</v>
      </c>
      <c r="J276" s="32">
        <v>5</v>
      </c>
      <c r="K276" s="32" t="s">
        <v>51</v>
      </c>
      <c r="L276" s="32">
        <v>2</v>
      </c>
      <c r="M276" s="32">
        <v>1.8</v>
      </c>
      <c r="N276" s="101">
        <v>16.4</v>
      </c>
      <c r="O276" s="32" t="s">
        <v>128</v>
      </c>
      <c r="P276" s="115">
        <v>0</v>
      </c>
      <c r="Q276" s="167"/>
      <c r="R276" s="75"/>
      <c r="S276" s="32">
        <v>1029</v>
      </c>
      <c r="T276" s="27" t="s">
        <v>137</v>
      </c>
      <c r="U276" s="1" t="s">
        <v>84</v>
      </c>
      <c r="V276" s="2">
        <v>40081</v>
      </c>
      <c r="AG276" s="231"/>
      <c r="AH276" s="231">
        <f t="shared" si="34"/>
        <v>13.295654505920231</v>
      </c>
      <c r="AI276" s="231">
        <f t="shared" si="35"/>
        <v>12.775491423705457</v>
      </c>
      <c r="AJ276" s="231">
        <f t="shared" si="36"/>
        <v>12.296091423705457</v>
      </c>
      <c r="AK276" s="231">
        <f t="shared" si="37"/>
        <v>10.027673665884889</v>
      </c>
      <c r="AL276" s="231"/>
      <c r="AM276" s="231"/>
      <c r="AN276" s="231"/>
      <c r="AO276" s="231"/>
      <c r="AP276" s="231"/>
      <c r="AQ276" s="231"/>
      <c r="AR276" s="231"/>
      <c r="AS276" s="231"/>
      <c r="AT276" s="231"/>
      <c r="AU276" s="231"/>
    </row>
    <row r="277" spans="1:47" ht="12.75">
      <c r="A277" s="33">
        <v>40082</v>
      </c>
      <c r="B277" s="120">
        <v>14</v>
      </c>
      <c r="C277" s="74">
        <v>12.7</v>
      </c>
      <c r="D277" s="74">
        <v>17.4</v>
      </c>
      <c r="E277" s="74">
        <v>11.2</v>
      </c>
      <c r="F277" s="65">
        <f t="shared" si="32"/>
        <v>14.299999999999999</v>
      </c>
      <c r="G277" s="65">
        <f t="shared" si="31"/>
        <v>85.36869354067228</v>
      </c>
      <c r="H277" s="122">
        <f t="shared" si="33"/>
        <v>11.585595650612687</v>
      </c>
      <c r="I277" s="100">
        <v>10.3</v>
      </c>
      <c r="J277" s="32">
        <v>8</v>
      </c>
      <c r="K277" s="32" t="s">
        <v>128</v>
      </c>
      <c r="L277" s="32">
        <v>3</v>
      </c>
      <c r="M277" s="32">
        <v>2.3</v>
      </c>
      <c r="N277" s="101">
        <v>13.5</v>
      </c>
      <c r="O277" s="32" t="s">
        <v>51</v>
      </c>
      <c r="P277" s="115">
        <v>0</v>
      </c>
      <c r="Q277" s="167"/>
      <c r="R277" s="75"/>
      <c r="S277" s="32">
        <v>1029</v>
      </c>
      <c r="T277" s="27" t="s">
        <v>278</v>
      </c>
      <c r="U277" s="1" t="s">
        <v>85</v>
      </c>
      <c r="V277" s="2">
        <v>40082</v>
      </c>
      <c r="AG277" s="231"/>
      <c r="AH277" s="231">
        <f t="shared" si="34"/>
        <v>15.977392985196072</v>
      </c>
      <c r="AI277" s="231">
        <f t="shared" si="35"/>
        <v>14.678391653320906</v>
      </c>
      <c r="AJ277" s="231">
        <f t="shared" si="36"/>
        <v>13.639691653320906</v>
      </c>
      <c r="AK277" s="231">
        <f t="shared" si="37"/>
        <v>11.585595650612687</v>
      </c>
      <c r="AL277" s="231"/>
      <c r="AM277" s="231"/>
      <c r="AN277" s="231"/>
      <c r="AO277" s="231"/>
      <c r="AP277" s="231"/>
      <c r="AQ277" s="231"/>
      <c r="AR277" s="231"/>
      <c r="AS277" s="231"/>
      <c r="AT277" s="231"/>
      <c r="AU277" s="231"/>
    </row>
    <row r="278" spans="1:47" ht="12.75">
      <c r="A278" s="33">
        <v>40083</v>
      </c>
      <c r="B278" s="120">
        <v>11.3</v>
      </c>
      <c r="C278" s="74">
        <v>11</v>
      </c>
      <c r="D278" s="74">
        <v>17.5</v>
      </c>
      <c r="E278" s="74">
        <v>4.3</v>
      </c>
      <c r="F278" s="65">
        <f t="shared" si="32"/>
        <v>10.9</v>
      </c>
      <c r="G278" s="65">
        <f t="shared" si="31"/>
        <v>96.23732812889675</v>
      </c>
      <c r="H278" s="122">
        <f t="shared" si="33"/>
        <v>10.722875575210313</v>
      </c>
      <c r="I278" s="100">
        <v>2.1</v>
      </c>
      <c r="J278" s="32">
        <v>6</v>
      </c>
      <c r="K278" s="32" t="s">
        <v>53</v>
      </c>
      <c r="L278" s="32">
        <v>2</v>
      </c>
      <c r="M278" s="32">
        <v>1.3</v>
      </c>
      <c r="N278" s="101">
        <v>14.2</v>
      </c>
      <c r="O278" s="32" t="s">
        <v>275</v>
      </c>
      <c r="P278" s="115">
        <v>0</v>
      </c>
      <c r="Q278" s="167"/>
      <c r="R278" s="75"/>
      <c r="S278" s="32">
        <v>1030</v>
      </c>
      <c r="T278" s="27" t="s">
        <v>184</v>
      </c>
      <c r="U278" s="1" t="s">
        <v>86</v>
      </c>
      <c r="V278" s="2">
        <v>40083</v>
      </c>
      <c r="AG278" s="231"/>
      <c r="AH278" s="231">
        <f t="shared" si="34"/>
        <v>13.384135570301822</v>
      </c>
      <c r="AI278" s="231">
        <f t="shared" si="35"/>
        <v>13.120234466007751</v>
      </c>
      <c r="AJ278" s="231">
        <f t="shared" si="36"/>
        <v>12.88053446600775</v>
      </c>
      <c r="AK278" s="231">
        <f t="shared" si="37"/>
        <v>10.722875575210313</v>
      </c>
      <c r="AL278" s="231"/>
      <c r="AM278" s="231"/>
      <c r="AN278" s="231"/>
      <c r="AO278" s="231"/>
      <c r="AP278" s="231"/>
      <c r="AQ278" s="231"/>
      <c r="AR278" s="231"/>
      <c r="AS278" s="231"/>
      <c r="AT278" s="231"/>
      <c r="AU278" s="231"/>
    </row>
    <row r="279" spans="1:47" ht="12.75">
      <c r="A279" s="33">
        <v>40084</v>
      </c>
      <c r="B279" s="120">
        <v>14.7</v>
      </c>
      <c r="C279" s="74">
        <v>13.5</v>
      </c>
      <c r="D279" s="74">
        <v>17.7</v>
      </c>
      <c r="E279" s="74">
        <v>11.3</v>
      </c>
      <c r="F279" s="65">
        <f t="shared" si="32"/>
        <v>14.5</v>
      </c>
      <c r="G279" s="65">
        <f t="shared" si="31"/>
        <v>86.77862937085632</v>
      </c>
      <c r="H279" s="122">
        <f t="shared" si="33"/>
        <v>12.52151696368537</v>
      </c>
      <c r="I279" s="100">
        <v>9</v>
      </c>
      <c r="J279" s="32">
        <v>8</v>
      </c>
      <c r="K279" s="32" t="s">
        <v>128</v>
      </c>
      <c r="L279" s="32">
        <v>3</v>
      </c>
      <c r="M279" s="32">
        <v>5.4</v>
      </c>
      <c r="N279" s="101">
        <v>20</v>
      </c>
      <c r="O279" s="32" t="s">
        <v>275</v>
      </c>
      <c r="P279" s="115">
        <v>0</v>
      </c>
      <c r="Q279" s="167"/>
      <c r="R279" s="75"/>
      <c r="S279" s="32">
        <v>1028</v>
      </c>
      <c r="T279" s="27" t="s">
        <v>97</v>
      </c>
      <c r="U279" s="1" t="s">
        <v>87</v>
      </c>
      <c r="V279" s="2">
        <v>40084</v>
      </c>
      <c r="AG279" s="231"/>
      <c r="AH279" s="231">
        <f t="shared" si="34"/>
        <v>16.717824157058523</v>
      </c>
      <c r="AI279" s="231">
        <f t="shared" si="35"/>
        <v>15.4662986641253</v>
      </c>
      <c r="AJ279" s="231">
        <f t="shared" si="36"/>
        <v>14.5074986641253</v>
      </c>
      <c r="AK279" s="231">
        <f t="shared" si="37"/>
        <v>12.52151696368537</v>
      </c>
      <c r="AL279" s="231"/>
      <c r="AM279" s="231"/>
      <c r="AN279" s="231"/>
      <c r="AO279" s="231"/>
      <c r="AP279" s="231"/>
      <c r="AQ279" s="231"/>
      <c r="AR279" s="231"/>
      <c r="AS279" s="231"/>
      <c r="AT279" s="231"/>
      <c r="AU279" s="231"/>
    </row>
    <row r="280" spans="1:47" ht="12.75">
      <c r="A280" s="33">
        <v>40085</v>
      </c>
      <c r="B280" s="120">
        <v>14.4</v>
      </c>
      <c r="C280" s="74">
        <v>13.5</v>
      </c>
      <c r="D280" s="74">
        <v>18.1</v>
      </c>
      <c r="E280" s="74">
        <v>13.1</v>
      </c>
      <c r="F280" s="65">
        <f t="shared" si="32"/>
        <v>15.600000000000001</v>
      </c>
      <c r="G280" s="65">
        <f t="shared" si="31"/>
        <v>89.9390119286571</v>
      </c>
      <c r="H280" s="122">
        <f t="shared" si="33"/>
        <v>12.771347726912099</v>
      </c>
      <c r="I280" s="100">
        <v>10.9</v>
      </c>
      <c r="J280" s="32">
        <v>7</v>
      </c>
      <c r="K280" s="32" t="s">
        <v>275</v>
      </c>
      <c r="L280" s="32">
        <v>4</v>
      </c>
      <c r="M280" s="32">
        <v>7.3</v>
      </c>
      <c r="N280" s="101">
        <v>26.6</v>
      </c>
      <c r="O280" s="32" t="s">
        <v>52</v>
      </c>
      <c r="P280" s="115">
        <v>0.1</v>
      </c>
      <c r="Q280" s="167"/>
      <c r="R280" s="75"/>
      <c r="S280" s="32">
        <v>1025</v>
      </c>
      <c r="T280" s="27" t="s">
        <v>124</v>
      </c>
      <c r="U280" s="1" t="s">
        <v>88</v>
      </c>
      <c r="V280" s="2">
        <v>40085</v>
      </c>
      <c r="AG280" s="231"/>
      <c r="AH280" s="231">
        <f t="shared" si="34"/>
        <v>16.39688756623579</v>
      </c>
      <c r="AI280" s="231">
        <f t="shared" si="35"/>
        <v>15.4662986641253</v>
      </c>
      <c r="AJ280" s="231">
        <f t="shared" si="36"/>
        <v>14.7471986641253</v>
      </c>
      <c r="AK280" s="231">
        <f t="shared" si="37"/>
        <v>12.771347726912099</v>
      </c>
      <c r="AL280" s="231"/>
      <c r="AM280" s="231"/>
      <c r="AN280" s="231"/>
      <c r="AO280" s="231"/>
      <c r="AP280" s="231"/>
      <c r="AQ280" s="231"/>
      <c r="AR280" s="231"/>
      <c r="AS280" s="231"/>
      <c r="AT280" s="231"/>
      <c r="AU280" s="231"/>
    </row>
    <row r="281" spans="1:47" ht="12.75">
      <c r="A281" s="33">
        <v>40086</v>
      </c>
      <c r="B281" s="120">
        <v>14.7</v>
      </c>
      <c r="C281" s="74">
        <v>14.4</v>
      </c>
      <c r="D281" s="74">
        <v>17.7</v>
      </c>
      <c r="E281" s="74">
        <v>14.3</v>
      </c>
      <c r="F281" s="65">
        <f t="shared" si="32"/>
        <v>16</v>
      </c>
      <c r="G281" s="65">
        <f t="shared" si="31"/>
        <v>96.6464739337145</v>
      </c>
      <c r="H281" s="122">
        <f t="shared" si="33"/>
        <v>14.172555164873767</v>
      </c>
      <c r="I281" s="100">
        <v>14.3</v>
      </c>
      <c r="J281" s="32">
        <v>7</v>
      </c>
      <c r="K281" s="32" t="s">
        <v>51</v>
      </c>
      <c r="L281" s="32">
        <v>2</v>
      </c>
      <c r="M281" s="32">
        <v>4.7</v>
      </c>
      <c r="N281" s="101">
        <v>17.8</v>
      </c>
      <c r="O281" s="32" t="s">
        <v>275</v>
      </c>
      <c r="P281" s="115">
        <v>0</v>
      </c>
      <c r="Q281" s="167"/>
      <c r="R281" s="75"/>
      <c r="S281" s="32">
        <v>1022</v>
      </c>
      <c r="T281" s="27" t="s">
        <v>171</v>
      </c>
      <c r="U281" s="1" t="s">
        <v>89</v>
      </c>
      <c r="V281" s="2">
        <v>40086</v>
      </c>
      <c r="AG281" s="231"/>
      <c r="AH281" s="231">
        <f t="shared" si="34"/>
        <v>16.717824157058523</v>
      </c>
      <c r="AI281" s="231">
        <f t="shared" si="35"/>
        <v>16.39688756623579</v>
      </c>
      <c r="AJ281" s="231">
        <f t="shared" si="36"/>
        <v>16.15718756623579</v>
      </c>
      <c r="AK281" s="231">
        <f t="shared" si="37"/>
        <v>14.172555164873767</v>
      </c>
      <c r="AL281" s="231"/>
      <c r="AM281" s="231"/>
      <c r="AN281" s="231"/>
      <c r="AO281" s="231"/>
      <c r="AP281" s="231"/>
      <c r="AQ281" s="231"/>
      <c r="AR281" s="231"/>
      <c r="AS281" s="231"/>
      <c r="AT281" s="231"/>
      <c r="AU281" s="231"/>
    </row>
    <row r="282" spans="1:47" s="139" customFormat="1" ht="12.75">
      <c r="A282" s="124">
        <v>40087</v>
      </c>
      <c r="B282" s="140">
        <v>11.8</v>
      </c>
      <c r="C282" s="141">
        <v>10.5</v>
      </c>
      <c r="D282" s="141">
        <v>15.1</v>
      </c>
      <c r="E282" s="181">
        <v>11.1</v>
      </c>
      <c r="F282" s="142">
        <f t="shared" si="32"/>
        <v>13.1</v>
      </c>
      <c r="G282" s="142">
        <f t="shared" si="31"/>
        <v>84.22410436380417</v>
      </c>
      <c r="H282" s="143">
        <f t="shared" si="33"/>
        <v>9.22681446397889</v>
      </c>
      <c r="I282" s="144">
        <v>8.8</v>
      </c>
      <c r="J282" s="136">
        <v>6</v>
      </c>
      <c r="K282" s="136" t="s">
        <v>46</v>
      </c>
      <c r="L282" s="136">
        <v>2</v>
      </c>
      <c r="M282" s="136">
        <v>3.5</v>
      </c>
      <c r="N282" s="146">
        <v>17.8</v>
      </c>
      <c r="O282" s="136" t="s">
        <v>52</v>
      </c>
      <c r="P282" s="166">
        <v>0</v>
      </c>
      <c r="Q282" s="136"/>
      <c r="R282" s="147"/>
      <c r="S282" s="136">
        <v>1021</v>
      </c>
      <c r="T282" s="148" t="s">
        <v>207</v>
      </c>
      <c r="U282" s="136" t="s">
        <v>300</v>
      </c>
      <c r="V282" s="138">
        <v>40087</v>
      </c>
      <c r="AG282" s="232"/>
      <c r="AH282" s="232">
        <f t="shared" si="34"/>
        <v>13.834354463552966</v>
      </c>
      <c r="AI282" s="232">
        <f t="shared" si="35"/>
        <v>12.690561141441451</v>
      </c>
      <c r="AJ282" s="232">
        <f t="shared" si="36"/>
        <v>11.65186114144145</v>
      </c>
      <c r="AK282" s="232">
        <f t="shared" si="37"/>
        <v>9.22681446397889</v>
      </c>
      <c r="AL282" s="232"/>
      <c r="AM282" s="232"/>
      <c r="AN282" s="232"/>
      <c r="AO282" s="232"/>
      <c r="AP282" s="232"/>
      <c r="AQ282" s="232"/>
      <c r="AR282" s="232"/>
      <c r="AS282" s="232"/>
      <c r="AT282" s="232"/>
      <c r="AU282" s="232"/>
    </row>
    <row r="283" spans="1:47" ht="12.75">
      <c r="A283" s="33">
        <v>40088</v>
      </c>
      <c r="B283" s="120">
        <v>11.1</v>
      </c>
      <c r="C283" s="74">
        <v>9.7</v>
      </c>
      <c r="D283" s="74">
        <v>14.7</v>
      </c>
      <c r="E283" s="74">
        <v>5.1</v>
      </c>
      <c r="F283" s="65">
        <f t="shared" si="32"/>
        <v>9.899999999999999</v>
      </c>
      <c r="G283" s="65">
        <f t="shared" si="31"/>
        <v>82.60498986424729</v>
      </c>
      <c r="H283" s="122">
        <f t="shared" si="33"/>
        <v>8.255066454135317</v>
      </c>
      <c r="I283" s="100">
        <v>1.9</v>
      </c>
      <c r="J283" s="32">
        <v>6</v>
      </c>
      <c r="K283" s="32" t="s">
        <v>128</v>
      </c>
      <c r="L283" s="32">
        <v>3</v>
      </c>
      <c r="M283" s="32">
        <v>6</v>
      </c>
      <c r="N283" s="101">
        <v>25.1</v>
      </c>
      <c r="O283" s="32" t="s">
        <v>52</v>
      </c>
      <c r="P283" s="115">
        <v>0</v>
      </c>
      <c r="Q283" s="167"/>
      <c r="R283" s="75"/>
      <c r="S283" s="32">
        <v>1021</v>
      </c>
      <c r="T283" s="27" t="s">
        <v>388</v>
      </c>
      <c r="U283" s="1" t="s">
        <v>84</v>
      </c>
      <c r="V283" s="2">
        <v>40088</v>
      </c>
      <c r="AG283" s="231"/>
      <c r="AH283" s="231">
        <f t="shared" si="34"/>
        <v>13.207688324480838</v>
      </c>
      <c r="AI283" s="231">
        <f t="shared" si="35"/>
        <v>12.028809601738768</v>
      </c>
      <c r="AJ283" s="231">
        <f t="shared" si="36"/>
        <v>10.910209601738767</v>
      </c>
      <c r="AK283" s="231">
        <f t="shared" si="37"/>
        <v>8.255066454135317</v>
      </c>
      <c r="AL283" s="231"/>
      <c r="AM283" s="231"/>
      <c r="AN283" s="231"/>
      <c r="AO283" s="231"/>
      <c r="AP283" s="231"/>
      <c r="AQ283" s="231"/>
      <c r="AR283" s="231"/>
      <c r="AS283" s="231"/>
      <c r="AT283" s="231"/>
      <c r="AU283" s="231"/>
    </row>
    <row r="284" spans="1:47" ht="12.75">
      <c r="A284" s="33">
        <v>40089</v>
      </c>
      <c r="B284" s="120">
        <v>14</v>
      </c>
      <c r="C284" s="74">
        <v>12.6</v>
      </c>
      <c r="D284" s="74">
        <v>16.4</v>
      </c>
      <c r="E284" s="175">
        <v>11.1</v>
      </c>
      <c r="F284" s="65">
        <f t="shared" si="32"/>
        <v>13.75</v>
      </c>
      <c r="G284" s="65">
        <f t="shared" si="31"/>
        <v>84.2679877492765</v>
      </c>
      <c r="H284" s="122">
        <f t="shared" si="33"/>
        <v>11.389570299940866</v>
      </c>
      <c r="I284" s="100">
        <v>10.7</v>
      </c>
      <c r="J284" s="32">
        <v>6</v>
      </c>
      <c r="K284" s="32" t="s">
        <v>52</v>
      </c>
      <c r="L284" s="32">
        <v>7</v>
      </c>
      <c r="M284" s="32">
        <v>13.9</v>
      </c>
      <c r="N284" s="101">
        <v>43.9</v>
      </c>
      <c r="O284" s="32" t="s">
        <v>52</v>
      </c>
      <c r="P284" s="115">
        <v>0.2</v>
      </c>
      <c r="Q284" s="167"/>
      <c r="R284" s="75"/>
      <c r="S284" s="32">
        <v>1006</v>
      </c>
      <c r="T284" s="27" t="s">
        <v>62</v>
      </c>
      <c r="U284" s="1" t="s">
        <v>85</v>
      </c>
      <c r="V284" s="2">
        <v>40089</v>
      </c>
      <c r="AG284" s="231"/>
      <c r="AH284" s="231">
        <f t="shared" si="34"/>
        <v>15.977392985196072</v>
      </c>
      <c r="AI284" s="231">
        <f t="shared" si="35"/>
        <v>14.58242756341879</v>
      </c>
      <c r="AJ284" s="231">
        <f t="shared" si="36"/>
        <v>13.46382756341879</v>
      </c>
      <c r="AK284" s="231">
        <f t="shared" si="37"/>
        <v>11.389570299940866</v>
      </c>
      <c r="AL284" s="231"/>
      <c r="AM284" s="231"/>
      <c r="AN284" s="231"/>
      <c r="AO284" s="231"/>
      <c r="AP284" s="231"/>
      <c r="AQ284" s="231"/>
      <c r="AR284" s="231"/>
      <c r="AS284" s="231"/>
      <c r="AT284" s="231"/>
      <c r="AU284" s="231"/>
    </row>
    <row r="285" spans="1:47" ht="12.75">
      <c r="A285" s="33">
        <v>40090</v>
      </c>
      <c r="B285" s="120">
        <v>10.6</v>
      </c>
      <c r="C285" s="74">
        <v>8.6</v>
      </c>
      <c r="D285" s="74">
        <v>15.4</v>
      </c>
      <c r="E285" s="74">
        <v>6.3</v>
      </c>
      <c r="F285" s="65">
        <f t="shared" si="32"/>
        <v>10.85</v>
      </c>
      <c r="G285" s="65">
        <f t="shared" si="31"/>
        <v>74.91345418089776</v>
      </c>
      <c r="H285" s="122">
        <f t="shared" si="33"/>
        <v>6.341850611443685</v>
      </c>
      <c r="I285" s="100">
        <v>3.3</v>
      </c>
      <c r="J285" s="32">
        <v>2</v>
      </c>
      <c r="K285" s="32" t="s">
        <v>128</v>
      </c>
      <c r="L285" s="32">
        <v>2</v>
      </c>
      <c r="M285" s="32">
        <v>4.1</v>
      </c>
      <c r="N285" s="101">
        <v>21.8</v>
      </c>
      <c r="O285" s="32" t="s">
        <v>51</v>
      </c>
      <c r="P285" s="115">
        <v>0</v>
      </c>
      <c r="Q285" s="167"/>
      <c r="R285" s="75"/>
      <c r="S285" s="32">
        <v>1013</v>
      </c>
      <c r="T285" s="27" t="s">
        <v>185</v>
      </c>
      <c r="U285" s="1" t="s">
        <v>86</v>
      </c>
      <c r="V285" s="2">
        <v>40090</v>
      </c>
      <c r="AG285" s="231"/>
      <c r="AH285" s="231">
        <f t="shared" si="34"/>
        <v>12.775491423705457</v>
      </c>
      <c r="AI285" s="231">
        <f t="shared" si="35"/>
        <v>11.16856191408211</v>
      </c>
      <c r="AJ285" s="231">
        <f t="shared" si="36"/>
        <v>9.57056191408211</v>
      </c>
      <c r="AK285" s="231">
        <f t="shared" si="37"/>
        <v>6.341850611443685</v>
      </c>
      <c r="AL285" s="231"/>
      <c r="AM285" s="231"/>
      <c r="AN285" s="231"/>
      <c r="AO285" s="231"/>
      <c r="AP285" s="231"/>
      <c r="AQ285" s="231"/>
      <c r="AR285" s="231"/>
      <c r="AS285" s="231"/>
      <c r="AT285" s="231"/>
      <c r="AU285" s="231"/>
    </row>
    <row r="286" spans="1:47" ht="12.75">
      <c r="A286" s="33">
        <v>40091</v>
      </c>
      <c r="B286" s="120">
        <v>9</v>
      </c>
      <c r="C286" s="74">
        <v>8.6</v>
      </c>
      <c r="D286" s="74">
        <v>15.7</v>
      </c>
      <c r="E286" s="74">
        <v>5.7</v>
      </c>
      <c r="F286" s="65">
        <f t="shared" si="32"/>
        <v>10.7</v>
      </c>
      <c r="G286" s="65">
        <f t="shared" si="31"/>
        <v>94.54520922359396</v>
      </c>
      <c r="H286" s="122">
        <f t="shared" si="33"/>
        <v>8.172238735094224</v>
      </c>
      <c r="I286" s="100">
        <v>2.5</v>
      </c>
      <c r="J286" s="32">
        <v>8</v>
      </c>
      <c r="K286" s="32" t="s">
        <v>298</v>
      </c>
      <c r="L286" s="32">
        <v>0</v>
      </c>
      <c r="M286" s="32">
        <v>0.1</v>
      </c>
      <c r="N286" s="101">
        <v>12.5</v>
      </c>
      <c r="O286" s="32" t="s">
        <v>231</v>
      </c>
      <c r="P286" s="115">
        <v>2.5</v>
      </c>
      <c r="Q286" s="167"/>
      <c r="R286" s="75"/>
      <c r="S286" s="32">
        <v>1013</v>
      </c>
      <c r="T286" s="27" t="s">
        <v>304</v>
      </c>
      <c r="U286" s="1" t="s">
        <v>87</v>
      </c>
      <c r="V286" s="2">
        <v>40091</v>
      </c>
      <c r="AG286" s="231"/>
      <c r="AH286" s="231">
        <f t="shared" si="34"/>
        <v>11.474893337456098</v>
      </c>
      <c r="AI286" s="231">
        <f t="shared" si="35"/>
        <v>11.16856191408211</v>
      </c>
      <c r="AJ286" s="231">
        <f t="shared" si="36"/>
        <v>10.84896191408211</v>
      </c>
      <c r="AK286" s="231">
        <f t="shared" si="37"/>
        <v>8.172238735094224</v>
      </c>
      <c r="AL286" s="231"/>
      <c r="AM286" s="231"/>
      <c r="AN286" s="231"/>
      <c r="AO286" s="231"/>
      <c r="AP286" s="231"/>
      <c r="AQ286" s="231"/>
      <c r="AR286" s="231"/>
      <c r="AS286" s="231"/>
      <c r="AT286" s="231"/>
      <c r="AU286" s="231"/>
    </row>
    <row r="287" spans="1:47" ht="12.75">
      <c r="A287" s="33">
        <v>40092</v>
      </c>
      <c r="B287" s="120">
        <v>15.5</v>
      </c>
      <c r="C287" s="74">
        <v>15.4</v>
      </c>
      <c r="D287" s="74">
        <v>19.9</v>
      </c>
      <c r="E287" s="74">
        <v>9</v>
      </c>
      <c r="F287" s="65">
        <f t="shared" si="32"/>
        <v>14.45</v>
      </c>
      <c r="G287" s="65">
        <f t="shared" si="31"/>
        <v>98.90652806131021</v>
      </c>
      <c r="H287" s="122">
        <f t="shared" si="33"/>
        <v>15.328671973051849</v>
      </c>
      <c r="I287" s="100">
        <v>6.9</v>
      </c>
      <c r="J287" s="32">
        <v>8</v>
      </c>
      <c r="K287" s="32" t="s">
        <v>49</v>
      </c>
      <c r="L287" s="32">
        <v>3</v>
      </c>
      <c r="M287" s="32">
        <v>6.3</v>
      </c>
      <c r="N287" s="101">
        <v>24</v>
      </c>
      <c r="O287" s="32" t="s">
        <v>83</v>
      </c>
      <c r="P287" s="115">
        <v>18.4</v>
      </c>
      <c r="Q287" s="167"/>
      <c r="R287" s="75"/>
      <c r="S287" s="32">
        <v>1005</v>
      </c>
      <c r="T287" s="27" t="s">
        <v>193</v>
      </c>
      <c r="U287" s="1" t="s">
        <v>88</v>
      </c>
      <c r="V287" s="2">
        <v>40092</v>
      </c>
      <c r="AG287" s="231"/>
      <c r="AH287" s="231">
        <f t="shared" si="34"/>
        <v>17.600767877026804</v>
      </c>
      <c r="AI287" s="231">
        <f t="shared" si="35"/>
        <v>17.48820841929759</v>
      </c>
      <c r="AJ287" s="231">
        <f t="shared" si="36"/>
        <v>17.40830841929759</v>
      </c>
      <c r="AK287" s="231">
        <f t="shared" si="37"/>
        <v>15.328671973051849</v>
      </c>
      <c r="AL287" s="231"/>
      <c r="AM287" s="231"/>
      <c r="AN287" s="231"/>
      <c r="AO287" s="231"/>
      <c r="AP287" s="231"/>
      <c r="AQ287" s="231"/>
      <c r="AR287" s="231"/>
      <c r="AS287" s="231"/>
      <c r="AT287" s="231"/>
      <c r="AU287" s="231"/>
    </row>
    <row r="288" spans="1:47" ht="12.75">
      <c r="A288" s="33">
        <v>40093</v>
      </c>
      <c r="B288" s="120">
        <v>8.3</v>
      </c>
      <c r="C288" s="74">
        <v>7.3</v>
      </c>
      <c r="D288" s="74">
        <v>11.8</v>
      </c>
      <c r="E288" s="74">
        <v>6.1</v>
      </c>
      <c r="F288" s="65">
        <f t="shared" si="32"/>
        <v>8.95</v>
      </c>
      <c r="G288" s="65">
        <f t="shared" si="31"/>
        <v>86.10663871463369</v>
      </c>
      <c r="H288" s="122">
        <f t="shared" si="33"/>
        <v>6.117097983387116</v>
      </c>
      <c r="I288" s="100">
        <v>2.9</v>
      </c>
      <c r="J288" s="32">
        <v>3</v>
      </c>
      <c r="K288" s="32" t="s">
        <v>46</v>
      </c>
      <c r="L288" s="32">
        <v>2</v>
      </c>
      <c r="M288" s="32">
        <v>0.1</v>
      </c>
      <c r="N288" s="101">
        <v>11.1</v>
      </c>
      <c r="O288" s="32" t="s">
        <v>231</v>
      </c>
      <c r="P288" s="115">
        <v>0</v>
      </c>
      <c r="Q288" s="167"/>
      <c r="R288" s="75"/>
      <c r="S288" s="32">
        <v>1014</v>
      </c>
      <c r="T288" s="27" t="s">
        <v>115</v>
      </c>
      <c r="U288" s="1" t="s">
        <v>89</v>
      </c>
      <c r="V288" s="2">
        <v>40093</v>
      </c>
      <c r="AG288" s="231"/>
      <c r="AH288" s="231">
        <f t="shared" si="34"/>
        <v>10.943563388165682</v>
      </c>
      <c r="AI288" s="231">
        <f t="shared" si="35"/>
        <v>10.22213458915475</v>
      </c>
      <c r="AJ288" s="231">
        <f t="shared" si="36"/>
        <v>9.423134589154749</v>
      </c>
      <c r="AK288" s="231">
        <f t="shared" si="37"/>
        <v>6.117097983387116</v>
      </c>
      <c r="AL288" s="231"/>
      <c r="AM288" s="231"/>
      <c r="AN288" s="231"/>
      <c r="AO288" s="231"/>
      <c r="AP288" s="231"/>
      <c r="AQ288" s="231"/>
      <c r="AR288" s="231"/>
      <c r="AS288" s="231"/>
      <c r="AT288" s="231"/>
      <c r="AU288" s="231"/>
    </row>
    <row r="289" spans="1:47" ht="12.75">
      <c r="A289" s="33">
        <v>40094</v>
      </c>
      <c r="B289" s="120">
        <v>5.4</v>
      </c>
      <c r="C289" s="74">
        <v>5.2</v>
      </c>
      <c r="D289" s="74">
        <v>14.1</v>
      </c>
      <c r="E289" s="74">
        <v>0.5</v>
      </c>
      <c r="F289" s="65">
        <f t="shared" si="32"/>
        <v>7.3</v>
      </c>
      <c r="G289" s="65">
        <f t="shared" si="31"/>
        <v>96.83539190307842</v>
      </c>
      <c r="H289" s="122">
        <f t="shared" si="33"/>
        <v>4.938450850643756</v>
      </c>
      <c r="I289" s="100">
        <v>-1.5</v>
      </c>
      <c r="J289" s="32">
        <v>7</v>
      </c>
      <c r="K289" s="32" t="s">
        <v>298</v>
      </c>
      <c r="L289" s="32">
        <v>0</v>
      </c>
      <c r="M289" s="32">
        <v>1</v>
      </c>
      <c r="N289" s="101">
        <v>14.4</v>
      </c>
      <c r="O289" s="32" t="s">
        <v>275</v>
      </c>
      <c r="P289" s="115">
        <v>0</v>
      </c>
      <c r="Q289" s="167"/>
      <c r="R289" s="75"/>
      <c r="S289" s="32">
        <v>1020</v>
      </c>
      <c r="T289" s="27" t="s">
        <v>240</v>
      </c>
      <c r="U289" s="1" t="s">
        <v>300</v>
      </c>
      <c r="V289" s="2">
        <v>40094</v>
      </c>
      <c r="AG289" s="231"/>
      <c r="AH289" s="231">
        <f t="shared" si="34"/>
        <v>8.966052258259293</v>
      </c>
      <c r="AI289" s="231">
        <f t="shared" si="35"/>
        <v>8.842111842520199</v>
      </c>
      <c r="AJ289" s="231">
        <f t="shared" si="36"/>
        <v>8.682311842520198</v>
      </c>
      <c r="AK289" s="231">
        <f t="shared" si="37"/>
        <v>4.938450850643756</v>
      </c>
      <c r="AL289" s="231"/>
      <c r="AM289" s="231"/>
      <c r="AN289" s="231"/>
      <c r="AO289" s="231"/>
      <c r="AP289" s="231"/>
      <c r="AQ289" s="231"/>
      <c r="AR289" s="231"/>
      <c r="AS289" s="231"/>
      <c r="AT289" s="231"/>
      <c r="AU289" s="231"/>
    </row>
    <row r="290" spans="1:47" ht="12.75">
      <c r="A290" s="33">
        <v>40095</v>
      </c>
      <c r="B290" s="120">
        <v>7.9</v>
      </c>
      <c r="C290" s="74">
        <v>7.2</v>
      </c>
      <c r="D290" s="74">
        <v>13.4</v>
      </c>
      <c r="E290" s="74">
        <v>3.6</v>
      </c>
      <c r="F290" s="65">
        <f t="shared" si="32"/>
        <v>8.5</v>
      </c>
      <c r="G290" s="65">
        <f t="shared" si="31"/>
        <v>90.07745222417675</v>
      </c>
      <c r="H290" s="122">
        <f t="shared" si="33"/>
        <v>6.3758671478722375</v>
      </c>
      <c r="I290" s="100">
        <v>0.4</v>
      </c>
      <c r="J290" s="32">
        <v>8</v>
      </c>
      <c r="K290" s="32" t="s">
        <v>231</v>
      </c>
      <c r="L290" s="32">
        <v>3</v>
      </c>
      <c r="M290" s="32">
        <v>6.4</v>
      </c>
      <c r="N290" s="101">
        <v>26.9</v>
      </c>
      <c r="O290" s="32" t="s">
        <v>299</v>
      </c>
      <c r="P290" s="115">
        <v>1.3</v>
      </c>
      <c r="Q290" s="167"/>
      <c r="R290" s="75"/>
      <c r="S290" s="32">
        <v>1020</v>
      </c>
      <c r="T290" s="27" t="s">
        <v>186</v>
      </c>
      <c r="U290" s="1" t="s">
        <v>84</v>
      </c>
      <c r="V290" s="2">
        <v>40095</v>
      </c>
      <c r="AG290" s="231"/>
      <c r="AH290" s="231">
        <f t="shared" si="34"/>
        <v>10.649781121194382</v>
      </c>
      <c r="AI290" s="231">
        <f t="shared" si="35"/>
        <v>10.152351501423265</v>
      </c>
      <c r="AJ290" s="231">
        <f t="shared" si="36"/>
        <v>9.593051501423265</v>
      </c>
      <c r="AK290" s="231">
        <f t="shared" si="37"/>
        <v>6.3758671478722375</v>
      </c>
      <c r="AL290" s="231"/>
      <c r="AM290" s="231"/>
      <c r="AN290" s="231"/>
      <c r="AO290" s="231"/>
      <c r="AP290" s="231"/>
      <c r="AQ290" s="231"/>
      <c r="AR290" s="231"/>
      <c r="AS290" s="231"/>
      <c r="AT290" s="231"/>
      <c r="AU290" s="231"/>
    </row>
    <row r="291" spans="1:47" ht="12.75">
      <c r="A291" s="33">
        <v>40096</v>
      </c>
      <c r="B291" s="120">
        <v>10.9</v>
      </c>
      <c r="C291" s="74">
        <v>10.7</v>
      </c>
      <c r="D291" s="74">
        <v>16.7</v>
      </c>
      <c r="E291" s="74">
        <v>7.9</v>
      </c>
      <c r="F291" s="65">
        <f t="shared" si="32"/>
        <v>12.3</v>
      </c>
      <c r="G291" s="65">
        <f t="shared" si="31"/>
        <v>97.45138036873848</v>
      </c>
      <c r="H291" s="122">
        <f t="shared" si="33"/>
        <v>10.512466012122108</v>
      </c>
      <c r="I291" s="100">
        <v>8.4</v>
      </c>
      <c r="J291" s="158">
        <v>4</v>
      </c>
      <c r="K291" s="32" t="s">
        <v>128</v>
      </c>
      <c r="L291" s="32">
        <v>1</v>
      </c>
      <c r="M291" s="32">
        <v>2.4</v>
      </c>
      <c r="N291" s="101">
        <v>17.3</v>
      </c>
      <c r="O291" s="32" t="s">
        <v>53</v>
      </c>
      <c r="P291" s="115">
        <v>0</v>
      </c>
      <c r="Q291" s="167"/>
      <c r="R291" s="75"/>
      <c r="S291" s="32">
        <v>1015</v>
      </c>
      <c r="T291" s="27" t="s">
        <v>232</v>
      </c>
      <c r="U291" s="1" t="s">
        <v>85</v>
      </c>
      <c r="V291" s="2">
        <v>40096</v>
      </c>
      <c r="AG291" s="231"/>
      <c r="AH291" s="231">
        <f t="shared" si="34"/>
        <v>13.033290380870474</v>
      </c>
      <c r="AI291" s="231">
        <f t="shared" si="35"/>
        <v>12.86092138362429</v>
      </c>
      <c r="AJ291" s="231">
        <f t="shared" si="36"/>
        <v>12.70112138362429</v>
      </c>
      <c r="AK291" s="231">
        <f t="shared" si="37"/>
        <v>10.512466012122108</v>
      </c>
      <c r="AL291" s="231"/>
      <c r="AM291" s="231"/>
      <c r="AN291" s="231"/>
      <c r="AO291" s="231"/>
      <c r="AP291" s="231"/>
      <c r="AQ291" s="231"/>
      <c r="AR291" s="231"/>
      <c r="AS291" s="231"/>
      <c r="AT291" s="231"/>
      <c r="AU291" s="231"/>
    </row>
    <row r="292" spans="1:47" ht="12.75">
      <c r="A292" s="33">
        <v>40097</v>
      </c>
      <c r="B292" s="120">
        <v>12.5</v>
      </c>
      <c r="C292" s="74">
        <v>12</v>
      </c>
      <c r="D292" s="74">
        <v>15.3</v>
      </c>
      <c r="E292" s="175">
        <v>10.9</v>
      </c>
      <c r="F292" s="65">
        <f t="shared" si="32"/>
        <v>13.100000000000001</v>
      </c>
      <c r="G292" s="65">
        <f t="shared" si="31"/>
        <v>94.00581614888614</v>
      </c>
      <c r="H292" s="122">
        <f t="shared" si="33"/>
        <v>11.562244747961596</v>
      </c>
      <c r="I292" s="100">
        <v>7.7</v>
      </c>
      <c r="J292" s="32">
        <v>8</v>
      </c>
      <c r="K292" s="32" t="s">
        <v>51</v>
      </c>
      <c r="L292" s="32">
        <v>3</v>
      </c>
      <c r="M292" s="32">
        <v>5</v>
      </c>
      <c r="N292" s="101">
        <v>36.9</v>
      </c>
      <c r="O292" s="32" t="s">
        <v>53</v>
      </c>
      <c r="P292" s="115">
        <v>0.7</v>
      </c>
      <c r="Q292" s="167"/>
      <c r="R292" s="75"/>
      <c r="S292" s="32">
        <v>1014</v>
      </c>
      <c r="T292" s="27" t="s">
        <v>93</v>
      </c>
      <c r="U292" s="1" t="s">
        <v>86</v>
      </c>
      <c r="V292" s="2">
        <v>40097</v>
      </c>
      <c r="AG292" s="231"/>
      <c r="AH292" s="231">
        <f t="shared" si="34"/>
        <v>14.487015299685174</v>
      </c>
      <c r="AI292" s="231">
        <f t="shared" si="35"/>
        <v>14.01813696808305</v>
      </c>
      <c r="AJ292" s="231">
        <f t="shared" si="36"/>
        <v>13.61863696808305</v>
      </c>
      <c r="AK292" s="231">
        <f t="shared" si="37"/>
        <v>11.562244747961596</v>
      </c>
      <c r="AL292" s="231"/>
      <c r="AM292" s="231"/>
      <c r="AN292" s="231"/>
      <c r="AO292" s="231"/>
      <c r="AP292" s="231"/>
      <c r="AQ292" s="231"/>
      <c r="AR292" s="231"/>
      <c r="AS292" s="231"/>
      <c r="AT292" s="231"/>
      <c r="AU292" s="231"/>
    </row>
    <row r="293" spans="1:47" ht="12.75">
      <c r="A293" s="33">
        <v>40098</v>
      </c>
      <c r="B293" s="120">
        <v>7.7</v>
      </c>
      <c r="C293" s="74">
        <v>7</v>
      </c>
      <c r="D293" s="74">
        <v>14.4</v>
      </c>
      <c r="E293" s="74">
        <v>3.5</v>
      </c>
      <c r="F293" s="65">
        <f t="shared" si="32"/>
        <v>8.95</v>
      </c>
      <c r="G293" s="65">
        <f t="shared" si="31"/>
        <v>89.99792527822774</v>
      </c>
      <c r="H293" s="122">
        <f t="shared" si="33"/>
        <v>6.165546210477194</v>
      </c>
      <c r="I293" s="100">
        <v>-0.1</v>
      </c>
      <c r="J293" s="32">
        <v>0</v>
      </c>
      <c r="K293" s="32" t="s">
        <v>53</v>
      </c>
      <c r="L293" s="32">
        <v>2</v>
      </c>
      <c r="M293" s="32">
        <v>1.4</v>
      </c>
      <c r="N293" s="101">
        <v>17.3</v>
      </c>
      <c r="O293" s="32" t="s">
        <v>275</v>
      </c>
      <c r="P293" s="115">
        <v>0</v>
      </c>
      <c r="Q293" s="167"/>
      <c r="R293" s="75"/>
      <c r="S293" s="32">
        <v>1030</v>
      </c>
      <c r="T293" s="27" t="s">
        <v>17</v>
      </c>
      <c r="U293" s="1" t="s">
        <v>87</v>
      </c>
      <c r="V293" s="2">
        <v>40098</v>
      </c>
      <c r="AG293" s="231"/>
      <c r="AH293" s="231">
        <f t="shared" si="34"/>
        <v>10.5055132003167</v>
      </c>
      <c r="AI293" s="231">
        <f t="shared" si="35"/>
        <v>10.014043920115377</v>
      </c>
      <c r="AJ293" s="231">
        <f t="shared" si="36"/>
        <v>9.454743920115376</v>
      </c>
      <c r="AK293" s="231">
        <f t="shared" si="37"/>
        <v>6.165546210477194</v>
      </c>
      <c r="AL293" s="231"/>
      <c r="AM293" s="231"/>
      <c r="AN293" s="231"/>
      <c r="AO293" s="231"/>
      <c r="AP293" s="231"/>
      <c r="AQ293" s="231"/>
      <c r="AR293" s="231"/>
      <c r="AS293" s="231"/>
      <c r="AT293" s="231"/>
      <c r="AU293" s="231"/>
    </row>
    <row r="294" spans="1:47" ht="12.75">
      <c r="A294" s="33">
        <v>40099</v>
      </c>
      <c r="B294" s="120">
        <v>4.4</v>
      </c>
      <c r="C294" s="74">
        <v>4</v>
      </c>
      <c r="D294" s="74">
        <v>14.4</v>
      </c>
      <c r="E294" s="74">
        <v>0.7</v>
      </c>
      <c r="F294" s="65">
        <f t="shared" si="32"/>
        <v>7.55</v>
      </c>
      <c r="G294" s="65">
        <f t="shared" si="31"/>
        <v>93.4075464623897</v>
      </c>
      <c r="H294" s="122">
        <f t="shared" si="33"/>
        <v>3.431201736790178</v>
      </c>
      <c r="I294" s="100">
        <v>-1</v>
      </c>
      <c r="J294" s="158">
        <v>2</v>
      </c>
      <c r="K294" s="32" t="s">
        <v>298</v>
      </c>
      <c r="L294" s="32">
        <v>0</v>
      </c>
      <c r="M294" s="32">
        <v>0.4</v>
      </c>
      <c r="N294" s="101">
        <v>11.8</v>
      </c>
      <c r="O294" s="32" t="s">
        <v>83</v>
      </c>
      <c r="P294" s="115">
        <v>0.2</v>
      </c>
      <c r="Q294" s="167"/>
      <c r="R294" s="75"/>
      <c r="S294" s="32">
        <v>1032</v>
      </c>
      <c r="T294" s="27" t="s">
        <v>382</v>
      </c>
      <c r="U294" s="1" t="s">
        <v>88</v>
      </c>
      <c r="V294" s="2">
        <v>40099</v>
      </c>
      <c r="AG294" s="231"/>
      <c r="AH294" s="231">
        <f t="shared" si="34"/>
        <v>8.36133472135519</v>
      </c>
      <c r="AI294" s="231">
        <f t="shared" si="35"/>
        <v>8.129717614725772</v>
      </c>
      <c r="AJ294" s="231">
        <f t="shared" si="36"/>
        <v>7.810117614725772</v>
      </c>
      <c r="AK294" s="231">
        <f t="shared" si="37"/>
        <v>3.431201736790178</v>
      </c>
      <c r="AL294" s="231"/>
      <c r="AM294" s="231"/>
      <c r="AN294" s="231"/>
      <c r="AO294" s="231"/>
      <c r="AP294" s="231"/>
      <c r="AQ294" s="231"/>
      <c r="AR294" s="231"/>
      <c r="AS294" s="231"/>
      <c r="AT294" s="231"/>
      <c r="AU294" s="231"/>
    </row>
    <row r="295" spans="1:47" ht="12.75">
      <c r="A295" s="33">
        <v>40100</v>
      </c>
      <c r="B295" s="120">
        <v>10.4</v>
      </c>
      <c r="C295" s="74">
        <v>10</v>
      </c>
      <c r="D295" s="74">
        <v>14.5</v>
      </c>
      <c r="E295" s="74">
        <v>4.4</v>
      </c>
      <c r="F295" s="65">
        <f t="shared" si="32"/>
        <v>9.45</v>
      </c>
      <c r="G295" s="65">
        <f t="shared" si="31"/>
        <v>94.82465806153361</v>
      </c>
      <c r="H295" s="122">
        <f t="shared" si="33"/>
        <v>9.606788382667489</v>
      </c>
      <c r="I295" s="100">
        <v>5.4</v>
      </c>
      <c r="J295" s="32">
        <v>2</v>
      </c>
      <c r="K295" s="32" t="s">
        <v>51</v>
      </c>
      <c r="L295" s="32">
        <v>1</v>
      </c>
      <c r="M295" s="32">
        <v>0</v>
      </c>
      <c r="N295" s="101">
        <v>9.6</v>
      </c>
      <c r="O295" s="32" t="s">
        <v>49</v>
      </c>
      <c r="P295" s="115">
        <v>3</v>
      </c>
      <c r="Q295" s="167"/>
      <c r="R295" s="75"/>
      <c r="S295" s="32">
        <v>1032</v>
      </c>
      <c r="T295" s="27" t="s">
        <v>68</v>
      </c>
      <c r="U295" s="1" t="s">
        <v>89</v>
      </c>
      <c r="V295" s="2">
        <v>40100</v>
      </c>
      <c r="AG295" s="231"/>
      <c r="AH295" s="231">
        <f t="shared" si="34"/>
        <v>12.606128038469452</v>
      </c>
      <c r="AI295" s="231">
        <f t="shared" si="35"/>
        <v>12.273317807277772</v>
      </c>
      <c r="AJ295" s="231">
        <f t="shared" si="36"/>
        <v>11.953717807277773</v>
      </c>
      <c r="AK295" s="231">
        <f t="shared" si="37"/>
        <v>9.606788382667489</v>
      </c>
      <c r="AL295" s="231"/>
      <c r="AM295" s="231"/>
      <c r="AN295" s="231"/>
      <c r="AO295" s="231"/>
      <c r="AP295" s="231"/>
      <c r="AQ295" s="231"/>
      <c r="AR295" s="231"/>
      <c r="AS295" s="231"/>
      <c r="AT295" s="231"/>
      <c r="AU295" s="231"/>
    </row>
    <row r="296" spans="1:47" ht="12.75">
      <c r="A296" s="33">
        <v>40101</v>
      </c>
      <c r="B296" s="120">
        <v>11.5</v>
      </c>
      <c r="C296" s="74">
        <v>11.4</v>
      </c>
      <c r="D296" s="74">
        <v>12.2</v>
      </c>
      <c r="E296" s="175">
        <v>10.4</v>
      </c>
      <c r="F296" s="65">
        <f t="shared" si="32"/>
        <v>11.3</v>
      </c>
      <c r="G296" s="65">
        <f aca="true" t="shared" si="38" ref="G296:G359">100*(AJ296/AH296)</f>
        <v>98.75084501365939</v>
      </c>
      <c r="H296" s="122">
        <f t="shared" si="33"/>
        <v>11.310250016206044</v>
      </c>
      <c r="I296" s="100">
        <v>9.5</v>
      </c>
      <c r="J296" s="158">
        <v>8</v>
      </c>
      <c r="K296" s="32" t="s">
        <v>298</v>
      </c>
      <c r="L296" s="32">
        <v>0</v>
      </c>
      <c r="M296" s="32">
        <v>1.1</v>
      </c>
      <c r="N296" s="101">
        <v>14.4</v>
      </c>
      <c r="O296" s="32" t="s">
        <v>49</v>
      </c>
      <c r="P296" s="115">
        <v>1.4</v>
      </c>
      <c r="Q296" s="167"/>
      <c r="R296" s="75"/>
      <c r="S296" s="32">
        <v>1033</v>
      </c>
      <c r="T296" s="27" t="s">
        <v>269</v>
      </c>
      <c r="U296" s="1" t="s">
        <v>300</v>
      </c>
      <c r="V296" s="2">
        <v>40101</v>
      </c>
      <c r="AG296" s="231"/>
      <c r="AH296" s="231">
        <f t="shared" si="34"/>
        <v>13.56265263970658</v>
      </c>
      <c r="AI296" s="231">
        <f t="shared" si="35"/>
        <v>13.473134087977627</v>
      </c>
      <c r="AJ296" s="231">
        <f t="shared" si="36"/>
        <v>13.393234087977627</v>
      </c>
      <c r="AK296" s="231">
        <f t="shared" si="37"/>
        <v>11.310250016206044</v>
      </c>
      <c r="AL296" s="231"/>
      <c r="AM296" s="231"/>
      <c r="AN296" s="231"/>
      <c r="AO296" s="231"/>
      <c r="AP296" s="231"/>
      <c r="AQ296" s="231"/>
      <c r="AR296" s="231"/>
      <c r="AS296" s="231"/>
      <c r="AT296" s="231"/>
      <c r="AU296" s="231"/>
    </row>
    <row r="297" spans="1:47" ht="12.75">
      <c r="A297" s="33">
        <v>40102</v>
      </c>
      <c r="B297" s="120">
        <v>10.4</v>
      </c>
      <c r="C297" s="74">
        <v>9.5</v>
      </c>
      <c r="D297" s="74">
        <v>13.9</v>
      </c>
      <c r="E297" s="74">
        <v>9.7</v>
      </c>
      <c r="F297" s="65">
        <f t="shared" si="32"/>
        <v>11.8</v>
      </c>
      <c r="G297" s="65">
        <f t="shared" si="38"/>
        <v>88.44187463543986</v>
      </c>
      <c r="H297" s="122">
        <f t="shared" si="33"/>
        <v>8.574256610875766</v>
      </c>
      <c r="I297" s="100">
        <v>6.4</v>
      </c>
      <c r="J297" s="32">
        <v>4</v>
      </c>
      <c r="K297" s="32" t="s">
        <v>46</v>
      </c>
      <c r="L297" s="32">
        <v>3</v>
      </c>
      <c r="M297" s="32">
        <v>0.7</v>
      </c>
      <c r="N297" s="101">
        <v>13.6</v>
      </c>
      <c r="O297" s="32" t="s">
        <v>53</v>
      </c>
      <c r="P297" s="115">
        <v>0</v>
      </c>
      <c r="Q297" s="167"/>
      <c r="R297" s="75"/>
      <c r="S297" s="32">
        <v>1036</v>
      </c>
      <c r="T297" s="27" t="s">
        <v>333</v>
      </c>
      <c r="U297" s="1" t="s">
        <v>84</v>
      </c>
      <c r="V297" s="2">
        <v>40102</v>
      </c>
      <c r="AG297" s="231"/>
      <c r="AH297" s="231">
        <f t="shared" si="34"/>
        <v>12.606128038469452</v>
      </c>
      <c r="AI297" s="231">
        <f t="shared" si="35"/>
        <v>11.868195956166188</v>
      </c>
      <c r="AJ297" s="231">
        <f t="shared" si="36"/>
        <v>11.149095956166187</v>
      </c>
      <c r="AK297" s="231">
        <f t="shared" si="37"/>
        <v>8.574256610875766</v>
      </c>
      <c r="AL297" s="231"/>
      <c r="AM297" s="231"/>
      <c r="AN297" s="231"/>
      <c r="AO297" s="231"/>
      <c r="AP297" s="231"/>
      <c r="AQ297" s="231"/>
      <c r="AR297" s="231"/>
      <c r="AS297" s="231"/>
      <c r="AT297" s="231"/>
      <c r="AU297" s="231"/>
    </row>
    <row r="298" spans="1:47" ht="12.75">
      <c r="A298" s="33">
        <v>40103</v>
      </c>
      <c r="B298" s="120">
        <v>8</v>
      </c>
      <c r="C298" s="74">
        <v>7</v>
      </c>
      <c r="D298" s="74">
        <v>12.5</v>
      </c>
      <c r="E298" s="74">
        <v>6.2</v>
      </c>
      <c r="F298" s="65">
        <f t="shared" si="32"/>
        <v>9.35</v>
      </c>
      <c r="G298" s="65">
        <f t="shared" si="38"/>
        <v>85.9406472086936</v>
      </c>
      <c r="H298" s="122">
        <f t="shared" si="33"/>
        <v>5.794527355879821</v>
      </c>
      <c r="I298" s="100">
        <v>3.2</v>
      </c>
      <c r="J298" s="32">
        <v>4</v>
      </c>
      <c r="K298" s="32" t="s">
        <v>275</v>
      </c>
      <c r="L298" s="32">
        <v>2</v>
      </c>
      <c r="M298" s="32">
        <v>0.6</v>
      </c>
      <c r="N298" s="101">
        <v>10.3</v>
      </c>
      <c r="O298" s="32" t="s">
        <v>53</v>
      </c>
      <c r="P298" s="115">
        <v>0</v>
      </c>
      <c r="Q298" s="167"/>
      <c r="R298" s="75"/>
      <c r="S298" s="32">
        <v>1033</v>
      </c>
      <c r="T298" s="27" t="s">
        <v>270</v>
      </c>
      <c r="U298" s="1" t="s">
        <v>85</v>
      </c>
      <c r="V298" s="2">
        <v>40103</v>
      </c>
      <c r="AG298" s="231"/>
      <c r="AH298" s="231">
        <f t="shared" si="34"/>
        <v>10.722567515390086</v>
      </c>
      <c r="AI298" s="231">
        <f t="shared" si="35"/>
        <v>10.014043920115377</v>
      </c>
      <c r="AJ298" s="231">
        <f t="shared" si="36"/>
        <v>9.215043920115377</v>
      </c>
      <c r="AK298" s="231">
        <f t="shared" si="37"/>
        <v>5.794527355879821</v>
      </c>
      <c r="AL298" s="231"/>
      <c r="AM298" s="231"/>
      <c r="AN298" s="231"/>
      <c r="AO298" s="231"/>
      <c r="AP298" s="231"/>
      <c r="AQ298" s="231"/>
      <c r="AR298" s="231"/>
      <c r="AS298" s="231"/>
      <c r="AT298" s="231"/>
      <c r="AU298" s="231"/>
    </row>
    <row r="299" spans="1:47" ht="12.75">
      <c r="A299" s="33">
        <v>40104</v>
      </c>
      <c r="B299" s="120">
        <v>7.5</v>
      </c>
      <c r="C299" s="74">
        <v>6.7</v>
      </c>
      <c r="D299" s="74">
        <v>12.4</v>
      </c>
      <c r="E299" s="74">
        <v>5.5</v>
      </c>
      <c r="F299" s="65">
        <f t="shared" si="32"/>
        <v>8.95</v>
      </c>
      <c r="G299" s="65">
        <f t="shared" si="38"/>
        <v>88.49293593253603</v>
      </c>
      <c r="H299" s="122">
        <f t="shared" si="33"/>
        <v>5.724638570284345</v>
      </c>
      <c r="I299" s="100">
        <v>2.1</v>
      </c>
      <c r="J299" s="32">
        <v>2</v>
      </c>
      <c r="K299" s="32" t="s">
        <v>50</v>
      </c>
      <c r="L299" s="32">
        <v>1</v>
      </c>
      <c r="M299" s="32">
        <v>2</v>
      </c>
      <c r="N299" s="101">
        <v>14.4</v>
      </c>
      <c r="O299" s="32" t="s">
        <v>128</v>
      </c>
      <c r="P299" s="115">
        <v>0</v>
      </c>
      <c r="Q299" s="167"/>
      <c r="R299" s="75"/>
      <c r="S299" s="32">
        <v>1024</v>
      </c>
      <c r="T299" s="27" t="s">
        <v>459</v>
      </c>
      <c r="U299" s="1" t="s">
        <v>86</v>
      </c>
      <c r="V299" s="2">
        <v>40104</v>
      </c>
      <c r="AG299" s="231"/>
      <c r="AH299" s="231">
        <f t="shared" si="34"/>
        <v>10.362970252792357</v>
      </c>
      <c r="AI299" s="231">
        <f t="shared" si="35"/>
        <v>9.809696626511307</v>
      </c>
      <c r="AJ299" s="231">
        <f t="shared" si="36"/>
        <v>9.170496626511307</v>
      </c>
      <c r="AK299" s="231">
        <f t="shared" si="37"/>
        <v>5.724638570284345</v>
      </c>
      <c r="AL299" s="231"/>
      <c r="AM299" s="231"/>
      <c r="AN299" s="231"/>
      <c r="AO299" s="231"/>
      <c r="AP299" s="231"/>
      <c r="AQ299" s="231"/>
      <c r="AR299" s="231"/>
      <c r="AS299" s="231"/>
      <c r="AT299" s="231"/>
      <c r="AU299" s="231"/>
    </row>
    <row r="300" spans="1:47" ht="12.75">
      <c r="A300" s="33">
        <v>40105</v>
      </c>
      <c r="B300" s="120">
        <v>8.5</v>
      </c>
      <c r="C300" s="74">
        <v>7.8</v>
      </c>
      <c r="D300" s="74">
        <v>13.5</v>
      </c>
      <c r="E300" s="74">
        <v>5.1</v>
      </c>
      <c r="F300" s="65">
        <f t="shared" si="32"/>
        <v>9.3</v>
      </c>
      <c r="G300" s="65">
        <f t="shared" si="38"/>
        <v>90.30945279339494</v>
      </c>
      <c r="H300" s="122">
        <f t="shared" si="33"/>
        <v>7.005944115667464</v>
      </c>
      <c r="I300" s="100">
        <v>2.3</v>
      </c>
      <c r="J300" s="32">
        <v>8</v>
      </c>
      <c r="K300" s="32" t="s">
        <v>50</v>
      </c>
      <c r="L300" s="32">
        <v>2</v>
      </c>
      <c r="M300" s="32">
        <v>5.3</v>
      </c>
      <c r="N300" s="101">
        <v>20.3</v>
      </c>
      <c r="O300" s="32" t="s">
        <v>50</v>
      </c>
      <c r="P300" s="115">
        <v>0</v>
      </c>
      <c r="Q300" s="167"/>
      <c r="R300" s="75"/>
      <c r="S300" s="32">
        <v>1014</v>
      </c>
      <c r="T300" s="27" t="s">
        <v>331</v>
      </c>
      <c r="U300" s="1" t="s">
        <v>87</v>
      </c>
      <c r="V300" s="2">
        <v>40105</v>
      </c>
      <c r="AG300" s="231"/>
      <c r="AH300" s="231">
        <f t="shared" si="34"/>
        <v>11.093113863278093</v>
      </c>
      <c r="AI300" s="231">
        <f t="shared" si="35"/>
        <v>10.57743042767468</v>
      </c>
      <c r="AJ300" s="231">
        <f t="shared" si="36"/>
        <v>10.018130427674679</v>
      </c>
      <c r="AK300" s="231">
        <f t="shared" si="37"/>
        <v>7.005944115667464</v>
      </c>
      <c r="AL300" s="231"/>
      <c r="AM300" s="231"/>
      <c r="AN300" s="231"/>
      <c r="AO300" s="231"/>
      <c r="AP300" s="231"/>
      <c r="AQ300" s="231"/>
      <c r="AR300" s="231"/>
      <c r="AS300" s="231"/>
      <c r="AT300" s="231"/>
      <c r="AU300" s="231"/>
    </row>
    <row r="301" spans="1:47" ht="12.75">
      <c r="A301" s="33">
        <v>40106</v>
      </c>
      <c r="B301" s="120">
        <v>7.5</v>
      </c>
      <c r="C301" s="74">
        <v>6.8</v>
      </c>
      <c r="D301" s="74">
        <v>10.9</v>
      </c>
      <c r="E301" s="74">
        <v>5.5</v>
      </c>
      <c r="F301" s="65">
        <f t="shared" si="32"/>
        <v>8.2</v>
      </c>
      <c r="G301" s="65">
        <f t="shared" si="38"/>
        <v>89.91727100152625</v>
      </c>
      <c r="H301" s="122">
        <f t="shared" si="33"/>
        <v>5.955073417087354</v>
      </c>
      <c r="I301" s="100">
        <v>2.6</v>
      </c>
      <c r="J301" s="32">
        <v>6</v>
      </c>
      <c r="K301" s="32" t="s">
        <v>299</v>
      </c>
      <c r="L301" s="32">
        <v>4</v>
      </c>
      <c r="M301" s="32">
        <v>12.3</v>
      </c>
      <c r="N301" s="101">
        <v>31</v>
      </c>
      <c r="O301" s="32" t="s">
        <v>299</v>
      </c>
      <c r="P301" s="115">
        <v>6.3</v>
      </c>
      <c r="Q301" s="167"/>
      <c r="R301" s="75"/>
      <c r="S301" s="32">
        <v>998</v>
      </c>
      <c r="T301" s="27" t="s">
        <v>59</v>
      </c>
      <c r="U301" s="1" t="s">
        <v>88</v>
      </c>
      <c r="V301" s="2">
        <v>40106</v>
      </c>
      <c r="AG301" s="231"/>
      <c r="AH301" s="231">
        <f t="shared" si="34"/>
        <v>10.362970252792357</v>
      </c>
      <c r="AI301" s="231">
        <f t="shared" si="35"/>
        <v>9.877400046010854</v>
      </c>
      <c r="AJ301" s="231">
        <f t="shared" si="36"/>
        <v>9.318100046010853</v>
      </c>
      <c r="AK301" s="231">
        <f t="shared" si="37"/>
        <v>5.955073417087354</v>
      </c>
      <c r="AL301" s="231"/>
      <c r="AM301" s="231"/>
      <c r="AN301" s="231"/>
      <c r="AO301" s="231"/>
      <c r="AP301" s="231"/>
      <c r="AQ301" s="231"/>
      <c r="AR301" s="231"/>
      <c r="AS301" s="231"/>
      <c r="AT301" s="231"/>
      <c r="AU301" s="231"/>
    </row>
    <row r="302" spans="1:47" ht="12.75">
      <c r="A302" s="33">
        <v>40107</v>
      </c>
      <c r="B302" s="120">
        <v>10.7</v>
      </c>
      <c r="C302" s="74">
        <v>10.6</v>
      </c>
      <c r="D302" s="74">
        <v>14.1</v>
      </c>
      <c r="E302" s="74">
        <v>7.5</v>
      </c>
      <c r="F302" s="65">
        <f t="shared" si="32"/>
        <v>10.8</v>
      </c>
      <c r="G302" s="65">
        <f t="shared" si="38"/>
        <v>98.71447810784889</v>
      </c>
      <c r="H302" s="122">
        <f t="shared" si="33"/>
        <v>10.505939217581059</v>
      </c>
      <c r="I302" s="100">
        <v>6.3</v>
      </c>
      <c r="J302" s="32">
        <v>8</v>
      </c>
      <c r="K302" s="32" t="s">
        <v>299</v>
      </c>
      <c r="L302" s="32">
        <v>3</v>
      </c>
      <c r="M302" s="32">
        <v>7.9</v>
      </c>
      <c r="N302" s="101">
        <v>21.8</v>
      </c>
      <c r="O302" s="32" t="s">
        <v>299</v>
      </c>
      <c r="P302" s="115">
        <v>0</v>
      </c>
      <c r="Q302" s="167"/>
      <c r="R302" s="75"/>
      <c r="S302" s="32">
        <v>996</v>
      </c>
      <c r="T302" s="27" t="s">
        <v>235</v>
      </c>
      <c r="U302" s="1" t="s">
        <v>89</v>
      </c>
      <c r="V302" s="2">
        <v>40107</v>
      </c>
      <c r="AG302" s="231"/>
      <c r="AH302" s="231">
        <f t="shared" si="34"/>
        <v>12.86092138362429</v>
      </c>
      <c r="AI302" s="231">
        <f t="shared" si="35"/>
        <v>12.775491423705457</v>
      </c>
      <c r="AJ302" s="231">
        <f t="shared" si="36"/>
        <v>12.695591423705457</v>
      </c>
      <c r="AK302" s="231">
        <f t="shared" si="37"/>
        <v>10.505939217581059</v>
      </c>
      <c r="AL302" s="231"/>
      <c r="AM302" s="231"/>
      <c r="AN302" s="231"/>
      <c r="AO302" s="231"/>
      <c r="AP302" s="231"/>
      <c r="AQ302" s="231"/>
      <c r="AR302" s="231"/>
      <c r="AS302" s="231"/>
      <c r="AT302" s="231"/>
      <c r="AU302" s="231"/>
    </row>
    <row r="303" spans="1:47" ht="12.75">
      <c r="A303" s="33">
        <v>40108</v>
      </c>
      <c r="B303" s="120">
        <v>11</v>
      </c>
      <c r="C303" s="74">
        <v>10.6</v>
      </c>
      <c r="D303" s="74">
        <v>14</v>
      </c>
      <c r="E303" s="74">
        <v>9.2</v>
      </c>
      <c r="F303" s="65">
        <f t="shared" si="32"/>
        <v>11.6</v>
      </c>
      <c r="G303" s="65">
        <f t="shared" si="38"/>
        <v>94.93650022777037</v>
      </c>
      <c r="H303" s="122">
        <f t="shared" si="33"/>
        <v>10.220597853984978</v>
      </c>
      <c r="I303" s="100">
        <v>5.6</v>
      </c>
      <c r="J303" s="32">
        <v>8</v>
      </c>
      <c r="K303" s="32" t="s">
        <v>299</v>
      </c>
      <c r="L303" s="32">
        <v>4</v>
      </c>
      <c r="M303" s="32">
        <v>7.8</v>
      </c>
      <c r="N303" s="101">
        <v>23.2</v>
      </c>
      <c r="O303" s="32" t="s">
        <v>49</v>
      </c>
      <c r="P303" s="115">
        <v>0.5</v>
      </c>
      <c r="Q303" s="167"/>
      <c r="R303" s="75"/>
      <c r="S303" s="32">
        <v>997</v>
      </c>
      <c r="T303" s="27" t="s">
        <v>125</v>
      </c>
      <c r="U303" s="1" t="s">
        <v>300</v>
      </c>
      <c r="V303" s="2">
        <v>40108</v>
      </c>
      <c r="AG303" s="231"/>
      <c r="AH303" s="231">
        <f t="shared" si="34"/>
        <v>13.120234466007751</v>
      </c>
      <c r="AI303" s="231">
        <f t="shared" si="35"/>
        <v>12.775491423705457</v>
      </c>
      <c r="AJ303" s="231">
        <f t="shared" si="36"/>
        <v>12.455891423705456</v>
      </c>
      <c r="AK303" s="231">
        <f t="shared" si="37"/>
        <v>10.220597853984978</v>
      </c>
      <c r="AL303" s="231"/>
      <c r="AM303" s="231"/>
      <c r="AN303" s="231"/>
      <c r="AO303" s="231"/>
      <c r="AP303" s="231"/>
      <c r="AQ303" s="231"/>
      <c r="AR303" s="231"/>
      <c r="AS303" s="231"/>
      <c r="AT303" s="231"/>
      <c r="AU303" s="231"/>
    </row>
    <row r="304" spans="1:47" ht="12.75">
      <c r="A304" s="33">
        <v>40109</v>
      </c>
      <c r="B304" s="120">
        <v>9.6</v>
      </c>
      <c r="C304" s="74">
        <v>9.4</v>
      </c>
      <c r="D304" s="74">
        <v>14.9</v>
      </c>
      <c r="E304" s="74">
        <v>7.4</v>
      </c>
      <c r="F304" s="65">
        <f t="shared" si="32"/>
        <v>11.15</v>
      </c>
      <c r="G304" s="65">
        <f t="shared" si="38"/>
        <v>97.32625830752146</v>
      </c>
      <c r="H304" s="122">
        <f t="shared" si="33"/>
        <v>9.197429567317291</v>
      </c>
      <c r="I304" s="100">
        <v>4.2</v>
      </c>
      <c r="J304" s="32">
        <v>5</v>
      </c>
      <c r="K304" s="32" t="s">
        <v>50</v>
      </c>
      <c r="L304" s="32">
        <v>2</v>
      </c>
      <c r="M304" s="32">
        <v>3.4</v>
      </c>
      <c r="N304" s="101">
        <v>19.5</v>
      </c>
      <c r="O304" s="32" t="s">
        <v>49</v>
      </c>
      <c r="P304" s="115">
        <v>0.8</v>
      </c>
      <c r="Q304" s="167"/>
      <c r="R304" s="75"/>
      <c r="S304" s="32">
        <v>1007</v>
      </c>
      <c r="T304" s="27" t="s">
        <v>261</v>
      </c>
      <c r="U304" s="1" t="s">
        <v>84</v>
      </c>
      <c r="V304" s="2">
        <v>40109</v>
      </c>
      <c r="AG304" s="231"/>
      <c r="AH304" s="231">
        <f t="shared" si="34"/>
        <v>11.948265205112428</v>
      </c>
      <c r="AI304" s="231">
        <f t="shared" si="35"/>
        <v>11.78859945679543</v>
      </c>
      <c r="AJ304" s="231">
        <f t="shared" si="36"/>
        <v>11.62879945679543</v>
      </c>
      <c r="AK304" s="231">
        <f t="shared" si="37"/>
        <v>9.197429567317291</v>
      </c>
      <c r="AL304" s="231"/>
      <c r="AM304" s="231"/>
      <c r="AN304" s="231"/>
      <c r="AO304" s="231"/>
      <c r="AP304" s="231"/>
      <c r="AQ304" s="231"/>
      <c r="AR304" s="231"/>
      <c r="AS304" s="231"/>
      <c r="AT304" s="231"/>
      <c r="AU304" s="231"/>
    </row>
    <row r="305" spans="1:47" ht="12.75">
      <c r="A305" s="33">
        <v>40110</v>
      </c>
      <c r="B305" s="120">
        <v>14.1</v>
      </c>
      <c r="C305" s="74">
        <v>13.9</v>
      </c>
      <c r="D305" s="74">
        <v>16.6</v>
      </c>
      <c r="E305" s="175">
        <v>9.6</v>
      </c>
      <c r="F305" s="65">
        <f t="shared" si="32"/>
        <v>13.100000000000001</v>
      </c>
      <c r="G305" s="65">
        <f t="shared" si="38"/>
        <v>97.71680354702276</v>
      </c>
      <c r="H305" s="122">
        <f t="shared" si="33"/>
        <v>13.744307378220903</v>
      </c>
      <c r="I305" s="100">
        <v>7.3</v>
      </c>
      <c r="J305" s="32">
        <v>8</v>
      </c>
      <c r="K305" s="32" t="s">
        <v>50</v>
      </c>
      <c r="L305" s="32">
        <v>3</v>
      </c>
      <c r="M305" s="32">
        <v>10.5</v>
      </c>
      <c r="N305" s="101">
        <v>34.6</v>
      </c>
      <c r="O305" s="32" t="s">
        <v>51</v>
      </c>
      <c r="P305" s="115">
        <v>1.1</v>
      </c>
      <c r="Q305" s="167"/>
      <c r="R305" s="75"/>
      <c r="S305" s="32">
        <v>1003</v>
      </c>
      <c r="T305" s="27" t="s">
        <v>253</v>
      </c>
      <c r="U305" s="1" t="s">
        <v>85</v>
      </c>
      <c r="V305" s="2">
        <v>40110</v>
      </c>
      <c r="AG305" s="231"/>
      <c r="AH305" s="231">
        <f t="shared" si="34"/>
        <v>16.081373099585093</v>
      </c>
      <c r="AI305" s="231">
        <f t="shared" si="35"/>
        <v>15.87400375938533</v>
      </c>
      <c r="AJ305" s="231">
        <f t="shared" si="36"/>
        <v>15.714203759385331</v>
      </c>
      <c r="AK305" s="231">
        <f t="shared" si="37"/>
        <v>13.744307378220903</v>
      </c>
      <c r="AL305" s="231"/>
      <c r="AM305" s="231"/>
      <c r="AN305" s="231"/>
      <c r="AO305" s="231"/>
      <c r="AP305" s="231"/>
      <c r="AQ305" s="231"/>
      <c r="AR305" s="231"/>
      <c r="AS305" s="231"/>
      <c r="AT305" s="231"/>
      <c r="AU305" s="231"/>
    </row>
    <row r="306" spans="1:47" ht="12.75">
      <c r="A306" s="33">
        <v>40111</v>
      </c>
      <c r="B306" s="120">
        <v>12.6</v>
      </c>
      <c r="C306" s="74">
        <v>11.6</v>
      </c>
      <c r="D306" s="74">
        <v>15.9</v>
      </c>
      <c r="E306" s="175">
        <v>10.6</v>
      </c>
      <c r="F306" s="65">
        <f t="shared" si="32"/>
        <v>13.25</v>
      </c>
      <c r="G306" s="65">
        <f t="shared" si="38"/>
        <v>88.14508942893627</v>
      </c>
      <c r="H306" s="122">
        <f t="shared" si="33"/>
        <v>10.691562440738092</v>
      </c>
      <c r="I306" s="100">
        <v>8.2</v>
      </c>
      <c r="J306" s="32">
        <v>6</v>
      </c>
      <c r="K306" s="32" t="s">
        <v>51</v>
      </c>
      <c r="L306" s="32">
        <v>4</v>
      </c>
      <c r="M306" s="32">
        <v>10.5</v>
      </c>
      <c r="N306" s="101">
        <v>32.4</v>
      </c>
      <c r="O306" s="32" t="s">
        <v>51</v>
      </c>
      <c r="P306" s="115">
        <v>0</v>
      </c>
      <c r="Q306" s="167"/>
      <c r="R306" s="75"/>
      <c r="S306" s="32">
        <v>1008</v>
      </c>
      <c r="T306" s="27" t="s">
        <v>120</v>
      </c>
      <c r="U306" s="1" t="s">
        <v>86</v>
      </c>
      <c r="V306" s="2">
        <v>40111</v>
      </c>
      <c r="AG306" s="231"/>
      <c r="AH306" s="231">
        <f t="shared" si="34"/>
        <v>14.58242756341879</v>
      </c>
      <c r="AI306" s="231">
        <f t="shared" si="35"/>
        <v>13.652693816685344</v>
      </c>
      <c r="AJ306" s="231">
        <f t="shared" si="36"/>
        <v>12.853693816685345</v>
      </c>
      <c r="AK306" s="231">
        <f t="shared" si="37"/>
        <v>10.691562440738092</v>
      </c>
      <c r="AL306" s="231"/>
      <c r="AM306" s="231"/>
      <c r="AN306" s="231"/>
      <c r="AO306" s="231"/>
      <c r="AP306" s="231"/>
      <c r="AQ306" s="231"/>
      <c r="AR306" s="231"/>
      <c r="AS306" s="231"/>
      <c r="AT306" s="231"/>
      <c r="AU306" s="231"/>
    </row>
    <row r="307" spans="1:47" ht="12.75">
      <c r="A307" s="33">
        <v>40112</v>
      </c>
      <c r="B307" s="120">
        <v>12.6</v>
      </c>
      <c r="C307" s="74">
        <v>11.5</v>
      </c>
      <c r="D307" s="74">
        <v>14.1</v>
      </c>
      <c r="E307" s="175">
        <v>12</v>
      </c>
      <c r="F307" s="65">
        <f t="shared" si="32"/>
        <v>13.05</v>
      </c>
      <c r="G307" s="65">
        <f t="shared" si="38"/>
        <v>86.97970611919793</v>
      </c>
      <c r="H307" s="122">
        <f t="shared" si="33"/>
        <v>10.49195795163508</v>
      </c>
      <c r="I307" s="100">
        <v>9.7</v>
      </c>
      <c r="J307" s="32">
        <v>7</v>
      </c>
      <c r="K307" s="32" t="s">
        <v>52</v>
      </c>
      <c r="L307" s="32">
        <v>3</v>
      </c>
      <c r="M307" s="32">
        <v>4.5</v>
      </c>
      <c r="N307" s="101">
        <v>18.1</v>
      </c>
      <c r="O307" s="32" t="s">
        <v>51</v>
      </c>
      <c r="P307" s="115">
        <v>1.5</v>
      </c>
      <c r="Q307" s="167"/>
      <c r="R307" s="75"/>
      <c r="S307" s="32">
        <v>1017</v>
      </c>
      <c r="T307" s="27" t="s">
        <v>81</v>
      </c>
      <c r="U307" s="1" t="s">
        <v>87</v>
      </c>
      <c r="V307" s="2">
        <v>40112</v>
      </c>
      <c r="AG307" s="231"/>
      <c r="AH307" s="231">
        <f t="shared" si="34"/>
        <v>14.58242756341879</v>
      </c>
      <c r="AI307" s="231">
        <f t="shared" si="35"/>
        <v>13.56265263970658</v>
      </c>
      <c r="AJ307" s="231">
        <f t="shared" si="36"/>
        <v>12.68375263970658</v>
      </c>
      <c r="AK307" s="231">
        <f t="shared" si="37"/>
        <v>10.49195795163508</v>
      </c>
      <c r="AL307" s="231"/>
      <c r="AM307" s="231"/>
      <c r="AN307" s="231"/>
      <c r="AO307" s="231"/>
      <c r="AP307" s="231"/>
      <c r="AQ307" s="231"/>
      <c r="AR307" s="231"/>
      <c r="AS307" s="231"/>
      <c r="AT307" s="231"/>
      <c r="AU307" s="231"/>
    </row>
    <row r="308" spans="1:47" ht="12.75">
      <c r="A308" s="33">
        <v>40113</v>
      </c>
      <c r="B308" s="120">
        <v>13.6</v>
      </c>
      <c r="C308" s="74">
        <v>13.4</v>
      </c>
      <c r="D308" s="74">
        <v>16.3</v>
      </c>
      <c r="E308" s="74">
        <v>9.5</v>
      </c>
      <c r="F308" s="65">
        <f t="shared" si="32"/>
        <v>12.9</v>
      </c>
      <c r="G308" s="65">
        <f t="shared" si="38"/>
        <v>97.67891381816428</v>
      </c>
      <c r="H308" s="122">
        <f t="shared" si="33"/>
        <v>13.239769807819641</v>
      </c>
      <c r="I308" s="100">
        <v>5.4</v>
      </c>
      <c r="J308" s="32">
        <v>8</v>
      </c>
      <c r="K308" s="32" t="s">
        <v>257</v>
      </c>
      <c r="L308" s="32">
        <v>2</v>
      </c>
      <c r="M308" s="32">
        <v>5.4</v>
      </c>
      <c r="N308" s="101">
        <v>21</v>
      </c>
      <c r="O308" s="32" t="s">
        <v>299</v>
      </c>
      <c r="P308" s="115">
        <v>0</v>
      </c>
      <c r="Q308" s="167"/>
      <c r="R308" s="75"/>
      <c r="S308" s="32">
        <v>1019</v>
      </c>
      <c r="T308" s="27" t="s">
        <v>190</v>
      </c>
      <c r="U308" s="1" t="s">
        <v>88</v>
      </c>
      <c r="V308" s="2">
        <v>40113</v>
      </c>
      <c r="AG308" s="231"/>
      <c r="AH308" s="231">
        <f t="shared" si="34"/>
        <v>15.567352846527232</v>
      </c>
      <c r="AI308" s="231">
        <f t="shared" si="35"/>
        <v>15.365821170728879</v>
      </c>
      <c r="AJ308" s="231">
        <f t="shared" si="36"/>
        <v>15.20602117072888</v>
      </c>
      <c r="AK308" s="231">
        <f t="shared" si="37"/>
        <v>13.239769807819641</v>
      </c>
      <c r="AL308" s="231"/>
      <c r="AM308" s="231"/>
      <c r="AN308" s="231"/>
      <c r="AO308" s="231"/>
      <c r="AP308" s="231"/>
      <c r="AQ308" s="231"/>
      <c r="AR308" s="231"/>
      <c r="AS308" s="231"/>
      <c r="AT308" s="231"/>
      <c r="AU308" s="231"/>
    </row>
    <row r="309" spans="1:47" ht="12.75">
      <c r="A309" s="33">
        <v>40114</v>
      </c>
      <c r="B309" s="120">
        <v>11.9</v>
      </c>
      <c r="C309" s="74">
        <v>11.7</v>
      </c>
      <c r="D309" s="74">
        <v>16.6</v>
      </c>
      <c r="E309" s="175">
        <v>10.2</v>
      </c>
      <c r="F309" s="65">
        <f t="shared" si="32"/>
        <v>13.4</v>
      </c>
      <c r="G309" s="65">
        <f t="shared" si="38"/>
        <v>97.54043185342114</v>
      </c>
      <c r="H309" s="122">
        <f t="shared" si="33"/>
        <v>11.523160714927535</v>
      </c>
      <c r="I309" s="100">
        <v>5.6</v>
      </c>
      <c r="J309" s="32">
        <v>1</v>
      </c>
      <c r="K309" s="32" t="s">
        <v>51</v>
      </c>
      <c r="L309" s="32">
        <v>2</v>
      </c>
      <c r="M309" s="32">
        <v>0.8</v>
      </c>
      <c r="N309" s="101">
        <v>13.6</v>
      </c>
      <c r="O309" s="32" t="s">
        <v>128</v>
      </c>
      <c r="P309" s="115">
        <v>0</v>
      </c>
      <c r="Q309" s="167"/>
      <c r="R309" s="75"/>
      <c r="S309" s="32">
        <v>1017</v>
      </c>
      <c r="T309" s="27" t="s">
        <v>446</v>
      </c>
      <c r="U309" s="1" t="s">
        <v>89</v>
      </c>
      <c r="V309" s="2">
        <v>40114</v>
      </c>
      <c r="AG309" s="231"/>
      <c r="AH309" s="231">
        <f t="shared" si="34"/>
        <v>13.925979168301964</v>
      </c>
      <c r="AI309" s="231">
        <f t="shared" si="35"/>
        <v>13.743260220579202</v>
      </c>
      <c r="AJ309" s="231">
        <f t="shared" si="36"/>
        <v>13.583460220579202</v>
      </c>
      <c r="AK309" s="231">
        <f t="shared" si="37"/>
        <v>11.523160714927535</v>
      </c>
      <c r="AL309" s="231"/>
      <c r="AM309" s="231"/>
      <c r="AN309" s="231"/>
      <c r="AO309" s="231"/>
      <c r="AP309" s="231"/>
      <c r="AQ309" s="231"/>
      <c r="AR309" s="231"/>
      <c r="AS309" s="231"/>
      <c r="AT309" s="231"/>
      <c r="AU309" s="231"/>
    </row>
    <row r="310" spans="1:47" ht="12.75">
      <c r="A310" s="33">
        <v>40115</v>
      </c>
      <c r="B310" s="120">
        <v>9.6</v>
      </c>
      <c r="C310" s="74">
        <v>9.5</v>
      </c>
      <c r="D310" s="74">
        <v>15.9</v>
      </c>
      <c r="E310" s="74">
        <v>6.6</v>
      </c>
      <c r="F310" s="65">
        <f t="shared" si="32"/>
        <v>11.25</v>
      </c>
      <c r="G310" s="65">
        <f t="shared" si="38"/>
        <v>98.66115083486939</v>
      </c>
      <c r="H310" s="122">
        <f t="shared" si="33"/>
        <v>9.39961756483769</v>
      </c>
      <c r="I310" s="100">
        <v>3.4</v>
      </c>
      <c r="J310" s="32">
        <v>8</v>
      </c>
      <c r="K310" s="32" t="s">
        <v>298</v>
      </c>
      <c r="L310" s="32">
        <v>0</v>
      </c>
      <c r="M310" s="32">
        <v>0.7</v>
      </c>
      <c r="N310" s="101">
        <v>12.5</v>
      </c>
      <c r="O310" s="32" t="s">
        <v>299</v>
      </c>
      <c r="P310" s="115">
        <v>0</v>
      </c>
      <c r="Q310" s="167"/>
      <c r="R310" s="75"/>
      <c r="S310" s="32">
        <v>1022</v>
      </c>
      <c r="T310" s="27" t="s">
        <v>133</v>
      </c>
      <c r="U310" s="1" t="s">
        <v>300</v>
      </c>
      <c r="V310" s="2">
        <v>40115</v>
      </c>
      <c r="AG310" s="231"/>
      <c r="AH310" s="231">
        <f t="shared" si="34"/>
        <v>11.948265205112428</v>
      </c>
      <c r="AI310" s="231">
        <f t="shared" si="35"/>
        <v>11.868195956166188</v>
      </c>
      <c r="AJ310" s="231">
        <f t="shared" si="36"/>
        <v>11.788295956166188</v>
      </c>
      <c r="AK310" s="231">
        <f t="shared" si="37"/>
        <v>9.39961756483769</v>
      </c>
      <c r="AL310" s="231"/>
      <c r="AM310" s="231"/>
      <c r="AN310" s="231"/>
      <c r="AO310" s="231"/>
      <c r="AP310" s="231"/>
      <c r="AQ310" s="231"/>
      <c r="AR310" s="231"/>
      <c r="AS310" s="231"/>
      <c r="AT310" s="231"/>
      <c r="AU310" s="231"/>
    </row>
    <row r="311" spans="1:47" ht="12.75">
      <c r="A311" s="33">
        <v>40116</v>
      </c>
      <c r="B311" s="120">
        <v>12.1</v>
      </c>
      <c r="C311" s="74">
        <v>11.6</v>
      </c>
      <c r="D311" s="74">
        <v>14.6</v>
      </c>
      <c r="E311" s="175">
        <v>10.1</v>
      </c>
      <c r="F311" s="65">
        <f t="shared" si="32"/>
        <v>12.35</v>
      </c>
      <c r="G311" s="65">
        <f t="shared" si="38"/>
        <v>93.92213881634865</v>
      </c>
      <c r="H311" s="122">
        <f t="shared" si="33"/>
        <v>11.151803556746588</v>
      </c>
      <c r="I311" s="100">
        <v>6.9</v>
      </c>
      <c r="J311" s="32">
        <v>7</v>
      </c>
      <c r="K311" s="32" t="s">
        <v>299</v>
      </c>
      <c r="L311" s="32">
        <v>4</v>
      </c>
      <c r="M311" s="32">
        <v>6.7</v>
      </c>
      <c r="N311" s="101">
        <v>21.8</v>
      </c>
      <c r="O311" s="32" t="s">
        <v>299</v>
      </c>
      <c r="P311" s="115">
        <v>3.3</v>
      </c>
      <c r="Q311" s="167"/>
      <c r="R311" s="75"/>
      <c r="S311" s="32">
        <v>1022</v>
      </c>
      <c r="T311" s="27" t="s">
        <v>282</v>
      </c>
      <c r="U311" s="1" t="s">
        <v>84</v>
      </c>
      <c r="V311" s="2">
        <v>40116</v>
      </c>
      <c r="AG311" s="231"/>
      <c r="AH311" s="231">
        <f t="shared" si="34"/>
        <v>14.110830506745673</v>
      </c>
      <c r="AI311" s="231">
        <f t="shared" si="35"/>
        <v>13.652693816685344</v>
      </c>
      <c r="AJ311" s="231">
        <f t="shared" si="36"/>
        <v>13.253193816685345</v>
      </c>
      <c r="AK311" s="231">
        <f t="shared" si="37"/>
        <v>11.151803556746588</v>
      </c>
      <c r="AL311" s="231"/>
      <c r="AM311" s="231"/>
      <c r="AN311" s="231"/>
      <c r="AO311" s="231"/>
      <c r="AP311" s="231"/>
      <c r="AQ311" s="231"/>
      <c r="AR311" s="231"/>
      <c r="AS311" s="231"/>
      <c r="AT311" s="231"/>
      <c r="AU311" s="231"/>
    </row>
    <row r="312" spans="1:47" ht="12.75">
      <c r="A312" s="33">
        <v>40117</v>
      </c>
      <c r="B312" s="120">
        <v>13.6</v>
      </c>
      <c r="C312" s="74">
        <v>13.6</v>
      </c>
      <c r="D312" s="74">
        <v>16.4</v>
      </c>
      <c r="E312" s="175">
        <v>12.4</v>
      </c>
      <c r="F312" s="65">
        <f t="shared" si="32"/>
        <v>14.399999999999999</v>
      </c>
      <c r="G312" s="65">
        <f t="shared" si="38"/>
        <v>100</v>
      </c>
      <c r="H312" s="122">
        <f t="shared" si="33"/>
        <v>13.6</v>
      </c>
      <c r="I312" s="100">
        <v>10.2</v>
      </c>
      <c r="J312" s="32">
        <v>8</v>
      </c>
      <c r="K312" s="32" t="s">
        <v>298</v>
      </c>
      <c r="L312" s="32">
        <v>0</v>
      </c>
      <c r="M312" s="32">
        <v>3.7</v>
      </c>
      <c r="N312" s="101">
        <v>18.8</v>
      </c>
      <c r="O312" s="32" t="s">
        <v>49</v>
      </c>
      <c r="P312" s="115">
        <v>13.8</v>
      </c>
      <c r="Q312" s="167"/>
      <c r="R312" s="75"/>
      <c r="S312" s="32">
        <v>1020</v>
      </c>
      <c r="T312" s="27" t="s">
        <v>107</v>
      </c>
      <c r="U312" s="1" t="s">
        <v>85</v>
      </c>
      <c r="V312" s="2">
        <v>40117</v>
      </c>
      <c r="AG312" s="231"/>
      <c r="AH312" s="231">
        <f t="shared" si="34"/>
        <v>15.567352846527232</v>
      </c>
      <c r="AI312" s="231">
        <f t="shared" si="35"/>
        <v>15.567352846527232</v>
      </c>
      <c r="AJ312" s="231">
        <f t="shared" si="36"/>
        <v>15.567352846527232</v>
      </c>
      <c r="AK312" s="231">
        <f t="shared" si="37"/>
        <v>13.6</v>
      </c>
      <c r="AL312" s="231"/>
      <c r="AM312" s="231"/>
      <c r="AN312" s="231"/>
      <c r="AO312" s="231"/>
      <c r="AP312" s="231"/>
      <c r="AQ312" s="231"/>
      <c r="AR312" s="231"/>
      <c r="AS312" s="231"/>
      <c r="AT312" s="231"/>
      <c r="AU312" s="231"/>
    </row>
    <row r="313" spans="1:47" s="139" customFormat="1" ht="12.75">
      <c r="A313" s="124">
        <v>40118</v>
      </c>
      <c r="B313" s="140">
        <v>11.5</v>
      </c>
      <c r="C313" s="141">
        <v>11.4</v>
      </c>
      <c r="D313" s="183">
        <v>15.5</v>
      </c>
      <c r="E313" s="181">
        <v>11.1</v>
      </c>
      <c r="F313" s="142">
        <f t="shared" si="32"/>
        <v>13.3</v>
      </c>
      <c r="G313" s="142">
        <f t="shared" si="38"/>
        <v>98.75084501365939</v>
      </c>
      <c r="H313" s="143">
        <f t="shared" si="33"/>
        <v>11.310250016206044</v>
      </c>
      <c r="I313" s="144">
        <v>7</v>
      </c>
      <c r="J313" s="136">
        <v>8</v>
      </c>
      <c r="K313" s="136" t="s">
        <v>299</v>
      </c>
      <c r="L313" s="136">
        <v>6</v>
      </c>
      <c r="M313" s="136">
        <v>12.1</v>
      </c>
      <c r="N313" s="146">
        <v>42.4</v>
      </c>
      <c r="O313" s="136" t="s">
        <v>128</v>
      </c>
      <c r="P313" s="166">
        <v>5.4</v>
      </c>
      <c r="Q313" s="136">
        <v>0</v>
      </c>
      <c r="R313" s="147"/>
      <c r="S313" s="136">
        <v>996</v>
      </c>
      <c r="T313" s="148" t="s">
        <v>252</v>
      </c>
      <c r="U313" s="136" t="s">
        <v>86</v>
      </c>
      <c r="V313" s="138">
        <v>40118</v>
      </c>
      <c r="AG313" s="232"/>
      <c r="AH313" s="232">
        <f t="shared" si="34"/>
        <v>13.56265263970658</v>
      </c>
      <c r="AI313" s="232">
        <f t="shared" si="35"/>
        <v>13.473134087977627</v>
      </c>
      <c r="AJ313" s="232">
        <f t="shared" si="36"/>
        <v>13.393234087977627</v>
      </c>
      <c r="AK313" s="232">
        <f t="shared" si="37"/>
        <v>11.310250016206044</v>
      </c>
      <c r="AL313" s="232"/>
      <c r="AM313" s="232"/>
      <c r="AN313" s="232"/>
      <c r="AO313" s="232"/>
      <c r="AP313" s="232"/>
      <c r="AQ313" s="232"/>
      <c r="AR313" s="232"/>
      <c r="AS313" s="232"/>
      <c r="AT313" s="232"/>
      <c r="AU313" s="232"/>
    </row>
    <row r="314" spans="1:47" ht="12.75">
      <c r="A314" s="33">
        <v>40119</v>
      </c>
      <c r="B314" s="120">
        <v>6.6</v>
      </c>
      <c r="C314" s="74">
        <v>6</v>
      </c>
      <c r="D314" s="74">
        <v>10.7</v>
      </c>
      <c r="E314" s="74">
        <v>4.5</v>
      </c>
      <c r="F314" s="65">
        <f t="shared" si="32"/>
        <v>7.6</v>
      </c>
      <c r="G314" s="65">
        <f t="shared" si="38"/>
        <v>91.02190266252693</v>
      </c>
      <c r="H314" s="122">
        <f t="shared" si="33"/>
        <v>5.241525692316124</v>
      </c>
      <c r="I314" s="100">
        <v>1.1</v>
      </c>
      <c r="J314" s="32">
        <v>1</v>
      </c>
      <c r="K314" s="32" t="s">
        <v>128</v>
      </c>
      <c r="L314" s="32">
        <v>4</v>
      </c>
      <c r="M314" s="32">
        <v>6</v>
      </c>
      <c r="N314" s="101">
        <v>21</v>
      </c>
      <c r="O314" s="32" t="s">
        <v>128</v>
      </c>
      <c r="P314" s="115">
        <v>5.4</v>
      </c>
      <c r="Q314" s="32">
        <v>0</v>
      </c>
      <c r="R314" s="75"/>
      <c r="S314" s="32">
        <v>1000</v>
      </c>
      <c r="T314" s="27" t="s">
        <v>233</v>
      </c>
      <c r="U314" s="1" t="s">
        <v>87</v>
      </c>
      <c r="V314" s="2">
        <v>40119</v>
      </c>
      <c r="AG314" s="231"/>
      <c r="AH314" s="231">
        <f t="shared" si="34"/>
        <v>9.742402704808889</v>
      </c>
      <c r="AI314" s="231">
        <f t="shared" si="35"/>
        <v>9.347120306962537</v>
      </c>
      <c r="AJ314" s="231">
        <f t="shared" si="36"/>
        <v>8.867720306962537</v>
      </c>
      <c r="AK314" s="231">
        <f t="shared" si="37"/>
        <v>5.241525692316124</v>
      </c>
      <c r="AL314" s="231"/>
      <c r="AM314" s="231"/>
      <c r="AN314" s="231"/>
      <c r="AO314" s="231"/>
      <c r="AP314" s="231"/>
      <c r="AQ314" s="231"/>
      <c r="AR314" s="231"/>
      <c r="AS314" s="231"/>
      <c r="AT314" s="231"/>
      <c r="AU314" s="231"/>
    </row>
    <row r="315" spans="1:47" ht="12.75">
      <c r="A315" s="33">
        <v>40120</v>
      </c>
      <c r="B315" s="120">
        <v>10.4</v>
      </c>
      <c r="C315" s="74">
        <v>10.1</v>
      </c>
      <c r="D315" s="74">
        <v>11.5</v>
      </c>
      <c r="E315" s="74">
        <v>6.6</v>
      </c>
      <c r="F315" s="65">
        <f t="shared" si="32"/>
        <v>9.05</v>
      </c>
      <c r="G315" s="65">
        <f t="shared" si="38"/>
        <v>96.11267581093279</v>
      </c>
      <c r="H315" s="122">
        <f t="shared" si="33"/>
        <v>9.807696135973629</v>
      </c>
      <c r="I315" s="100">
        <v>5.4</v>
      </c>
      <c r="J315" s="32">
        <v>6</v>
      </c>
      <c r="K315" s="32" t="s">
        <v>51</v>
      </c>
      <c r="L315" s="32">
        <v>3</v>
      </c>
      <c r="M315" s="32">
        <v>6.7</v>
      </c>
      <c r="N315" s="101">
        <v>20.3</v>
      </c>
      <c r="O315" s="32" t="s">
        <v>49</v>
      </c>
      <c r="P315" s="115">
        <v>1.1</v>
      </c>
      <c r="Q315" s="32">
        <v>0</v>
      </c>
      <c r="R315" s="75"/>
      <c r="S315" s="32">
        <v>986</v>
      </c>
      <c r="T315" s="27" t="s">
        <v>79</v>
      </c>
      <c r="U315" s="1" t="s">
        <v>88</v>
      </c>
      <c r="V315" s="2">
        <v>40120</v>
      </c>
      <c r="AG315" s="231"/>
      <c r="AH315" s="231">
        <f t="shared" si="34"/>
        <v>12.606128038469452</v>
      </c>
      <c r="AI315" s="231">
        <f t="shared" si="35"/>
        <v>12.355786973925246</v>
      </c>
      <c r="AJ315" s="231">
        <f t="shared" si="36"/>
        <v>12.116086973925245</v>
      </c>
      <c r="AK315" s="231">
        <f t="shared" si="37"/>
        <v>9.807696135973629</v>
      </c>
      <c r="AL315" s="231"/>
      <c r="AM315" s="231"/>
      <c r="AN315" s="231"/>
      <c r="AO315" s="231"/>
      <c r="AP315" s="231"/>
      <c r="AQ315" s="231"/>
      <c r="AR315" s="231"/>
      <c r="AS315" s="231"/>
      <c r="AT315" s="231"/>
      <c r="AU315" s="231"/>
    </row>
    <row r="316" spans="1:47" ht="12.75">
      <c r="A316" s="33">
        <v>40121</v>
      </c>
      <c r="B316" s="120">
        <v>5.7</v>
      </c>
      <c r="C316" s="74">
        <v>5.5</v>
      </c>
      <c r="D316" s="74">
        <v>11.4</v>
      </c>
      <c r="E316" s="74">
        <v>3.8</v>
      </c>
      <c r="F316" s="65">
        <f t="shared" si="32"/>
        <v>7.6</v>
      </c>
      <c r="G316" s="65">
        <f t="shared" si="38"/>
        <v>96.87551015475142</v>
      </c>
      <c r="H316" s="122">
        <f t="shared" si="33"/>
        <v>5.243266593039384</v>
      </c>
      <c r="I316" s="100">
        <v>1.1</v>
      </c>
      <c r="J316" s="32">
        <v>2</v>
      </c>
      <c r="K316" s="32" t="s">
        <v>83</v>
      </c>
      <c r="L316" s="32">
        <v>2</v>
      </c>
      <c r="M316" s="32">
        <v>4.4</v>
      </c>
      <c r="N316" s="101">
        <v>21.8</v>
      </c>
      <c r="O316" s="32" t="s">
        <v>128</v>
      </c>
      <c r="P316" s="115">
        <v>7.4</v>
      </c>
      <c r="Q316" s="32">
        <v>0</v>
      </c>
      <c r="R316" s="75"/>
      <c r="S316" s="32">
        <v>985</v>
      </c>
      <c r="T316" s="27" t="s">
        <v>266</v>
      </c>
      <c r="U316" s="1" t="s">
        <v>89</v>
      </c>
      <c r="V316" s="2">
        <v>40121</v>
      </c>
      <c r="AG316" s="231"/>
      <c r="AH316" s="231">
        <f t="shared" si="34"/>
        <v>9.154837291812974</v>
      </c>
      <c r="AI316" s="231">
        <f t="shared" si="35"/>
        <v>9.028595330281249</v>
      </c>
      <c r="AJ316" s="231">
        <f t="shared" si="36"/>
        <v>8.868795330281248</v>
      </c>
      <c r="AK316" s="231">
        <f t="shared" si="37"/>
        <v>5.243266593039384</v>
      </c>
      <c r="AL316" s="231"/>
      <c r="AM316" s="231"/>
      <c r="AN316" s="231"/>
      <c r="AO316" s="231"/>
      <c r="AP316" s="231"/>
      <c r="AQ316" s="231"/>
      <c r="AR316" s="231"/>
      <c r="AS316" s="231"/>
      <c r="AT316" s="231"/>
      <c r="AU316" s="231"/>
    </row>
    <row r="317" spans="1:47" ht="12.75">
      <c r="A317" s="33">
        <v>40122</v>
      </c>
      <c r="B317" s="120">
        <v>6.5</v>
      </c>
      <c r="C317" s="74">
        <v>6.4</v>
      </c>
      <c r="D317" s="74">
        <v>11.4</v>
      </c>
      <c r="E317" s="74">
        <v>4.5</v>
      </c>
      <c r="F317" s="65">
        <f t="shared" si="32"/>
        <v>7.95</v>
      </c>
      <c r="G317" s="65">
        <f t="shared" si="38"/>
        <v>98.48709580882785</v>
      </c>
      <c r="H317" s="122">
        <f t="shared" si="33"/>
        <v>6.2790053526933844</v>
      </c>
      <c r="I317" s="184">
        <v>0.6</v>
      </c>
      <c r="J317" s="32">
        <v>4</v>
      </c>
      <c r="K317" s="32" t="s">
        <v>128</v>
      </c>
      <c r="L317" s="32">
        <v>1</v>
      </c>
      <c r="M317" s="32">
        <v>3.8</v>
      </c>
      <c r="N317" s="101">
        <v>18.1</v>
      </c>
      <c r="O317" s="32" t="s">
        <v>52</v>
      </c>
      <c r="P317" s="115">
        <v>0.6</v>
      </c>
      <c r="Q317" s="32">
        <v>0</v>
      </c>
      <c r="R317" s="75"/>
      <c r="S317" s="32">
        <v>992</v>
      </c>
      <c r="T317" s="27" t="s">
        <v>40</v>
      </c>
      <c r="U317" s="1" t="s">
        <v>300</v>
      </c>
      <c r="V317" s="2">
        <v>40122</v>
      </c>
      <c r="AG317" s="231"/>
      <c r="AH317" s="231">
        <f t="shared" si="34"/>
        <v>9.67551615678414</v>
      </c>
      <c r="AI317" s="231">
        <f t="shared" si="35"/>
        <v>9.609034867330614</v>
      </c>
      <c r="AJ317" s="231">
        <f t="shared" si="36"/>
        <v>9.529134867330614</v>
      </c>
      <c r="AK317" s="231">
        <f t="shared" si="37"/>
        <v>6.2790053526933844</v>
      </c>
      <c r="AL317" s="231"/>
      <c r="AM317" s="231"/>
      <c r="AN317" s="231"/>
      <c r="AO317" s="231"/>
      <c r="AP317" s="231"/>
      <c r="AQ317" s="231"/>
      <c r="AR317" s="231"/>
      <c r="AS317" s="231"/>
      <c r="AT317" s="231"/>
      <c r="AU317" s="231"/>
    </row>
    <row r="318" spans="1:47" ht="12.75">
      <c r="A318" s="33">
        <v>40123</v>
      </c>
      <c r="B318" s="120">
        <v>6.2</v>
      </c>
      <c r="C318" s="74">
        <v>6.1</v>
      </c>
      <c r="D318" s="74">
        <v>9.6</v>
      </c>
      <c r="E318" s="74">
        <v>5.2</v>
      </c>
      <c r="F318" s="65">
        <f t="shared" si="32"/>
        <v>7.4</v>
      </c>
      <c r="G318" s="65">
        <f t="shared" si="38"/>
        <v>98.46814571208246</v>
      </c>
      <c r="H318" s="122">
        <f t="shared" si="33"/>
        <v>5.976764657986251</v>
      </c>
      <c r="I318" s="100">
        <v>2.4</v>
      </c>
      <c r="J318" s="170">
        <v>6</v>
      </c>
      <c r="K318" s="32" t="s">
        <v>51</v>
      </c>
      <c r="L318" s="32">
        <v>1</v>
      </c>
      <c r="M318" s="32">
        <v>3.7</v>
      </c>
      <c r="N318" s="101">
        <v>19.5</v>
      </c>
      <c r="O318" s="32" t="s">
        <v>257</v>
      </c>
      <c r="P318" s="115">
        <v>2.5</v>
      </c>
      <c r="Q318" s="32">
        <v>0</v>
      </c>
      <c r="R318" s="75"/>
      <c r="S318" s="32">
        <v>1002</v>
      </c>
      <c r="T318" s="27" t="s">
        <v>246</v>
      </c>
      <c r="U318" s="1" t="s">
        <v>84</v>
      </c>
      <c r="V318" s="2">
        <v>40123</v>
      </c>
      <c r="AG318" s="231"/>
      <c r="AH318" s="231">
        <f t="shared" si="34"/>
        <v>9.477279648605764</v>
      </c>
      <c r="AI318" s="231">
        <f t="shared" si="35"/>
        <v>9.41200153393066</v>
      </c>
      <c r="AJ318" s="231">
        <f t="shared" si="36"/>
        <v>9.33210153393066</v>
      </c>
      <c r="AK318" s="231">
        <f t="shared" si="37"/>
        <v>5.976764657986251</v>
      </c>
      <c r="AL318" s="231"/>
      <c r="AM318" s="231"/>
      <c r="AN318" s="231"/>
      <c r="AO318" s="231"/>
      <c r="AP318" s="231"/>
      <c r="AQ318" s="231"/>
      <c r="AR318" s="231"/>
      <c r="AS318" s="231"/>
      <c r="AT318" s="231"/>
      <c r="AU318" s="231"/>
    </row>
    <row r="319" spans="1:47" ht="12.75">
      <c r="A319" s="33">
        <v>40124</v>
      </c>
      <c r="B319" s="120">
        <v>2.1</v>
      </c>
      <c r="C319" s="74">
        <v>1.9</v>
      </c>
      <c r="D319" s="74">
        <v>9.1</v>
      </c>
      <c r="E319" s="74">
        <v>0.6</v>
      </c>
      <c r="F319" s="65">
        <f t="shared" si="32"/>
        <v>4.85</v>
      </c>
      <c r="G319" s="65">
        <f t="shared" si="38"/>
        <v>96.33074684888744</v>
      </c>
      <c r="H319" s="122">
        <f t="shared" si="33"/>
        <v>1.5779941603165428</v>
      </c>
      <c r="I319" s="100">
        <v>-1.9</v>
      </c>
      <c r="J319" s="32">
        <v>2</v>
      </c>
      <c r="K319" s="32" t="s">
        <v>50</v>
      </c>
      <c r="L319" s="32">
        <v>2</v>
      </c>
      <c r="M319" s="32">
        <v>6.3</v>
      </c>
      <c r="N319" s="101">
        <v>21.8</v>
      </c>
      <c r="O319" s="32" t="s">
        <v>128</v>
      </c>
      <c r="P319" s="115">
        <v>0.2</v>
      </c>
      <c r="Q319" s="32">
        <v>0</v>
      </c>
      <c r="R319" s="75"/>
      <c r="S319" s="32">
        <v>995</v>
      </c>
      <c r="T319" s="27" t="s">
        <v>263</v>
      </c>
      <c r="U319" s="1" t="s">
        <v>85</v>
      </c>
      <c r="V319" s="2">
        <v>40124</v>
      </c>
      <c r="AG319" s="231"/>
      <c r="AH319" s="231">
        <f t="shared" si="34"/>
        <v>7.105128334021381</v>
      </c>
      <c r="AI319" s="231">
        <f t="shared" si="35"/>
        <v>7.004223188734711</v>
      </c>
      <c r="AJ319" s="231">
        <f t="shared" si="36"/>
        <v>6.8444231887347105</v>
      </c>
      <c r="AK319" s="231">
        <f t="shared" si="37"/>
        <v>1.5779941603165428</v>
      </c>
      <c r="AL319" s="231"/>
      <c r="AM319" s="231"/>
      <c r="AN319" s="231"/>
      <c r="AO319" s="231"/>
      <c r="AP319" s="231"/>
      <c r="AQ319" s="231"/>
      <c r="AR319" s="231"/>
      <c r="AS319" s="231"/>
      <c r="AT319" s="231"/>
      <c r="AU319" s="231"/>
    </row>
    <row r="320" spans="1:47" ht="12.75">
      <c r="A320" s="33">
        <v>40125</v>
      </c>
      <c r="B320" s="120">
        <v>4.8</v>
      </c>
      <c r="C320" s="74">
        <v>4.6</v>
      </c>
      <c r="D320" s="74">
        <v>9.2</v>
      </c>
      <c r="E320" s="74">
        <v>2.1</v>
      </c>
      <c r="F320" s="65">
        <f t="shared" si="32"/>
        <v>5.6499999999999995</v>
      </c>
      <c r="G320" s="65">
        <f t="shared" si="38"/>
        <v>96.7524946925869</v>
      </c>
      <c r="H320" s="122">
        <f t="shared" si="33"/>
        <v>4.328503932321036</v>
      </c>
      <c r="I320" s="100">
        <v>1.3</v>
      </c>
      <c r="J320" s="32">
        <v>5</v>
      </c>
      <c r="K320" s="32" t="s">
        <v>46</v>
      </c>
      <c r="L320" s="32">
        <v>2</v>
      </c>
      <c r="M320" s="32">
        <v>0.3</v>
      </c>
      <c r="N320" s="101">
        <v>12.5</v>
      </c>
      <c r="O320" s="32" t="s">
        <v>47</v>
      </c>
      <c r="P320" s="115">
        <v>0</v>
      </c>
      <c r="Q320" s="32">
        <v>0</v>
      </c>
      <c r="R320" s="75"/>
      <c r="S320" s="32">
        <v>1005</v>
      </c>
      <c r="T320" s="27" t="s">
        <v>415</v>
      </c>
      <c r="U320" s="1" t="s">
        <v>86</v>
      </c>
      <c r="V320" s="2">
        <v>40125</v>
      </c>
      <c r="AG320" s="231"/>
      <c r="AH320" s="231">
        <f t="shared" si="34"/>
        <v>8.598757969942895</v>
      </c>
      <c r="AI320" s="231">
        <f t="shared" si="35"/>
        <v>8.479312848497392</v>
      </c>
      <c r="AJ320" s="231">
        <f t="shared" si="36"/>
        <v>8.319512848497391</v>
      </c>
      <c r="AK320" s="231">
        <f t="shared" si="37"/>
        <v>4.328503932321036</v>
      </c>
      <c r="AL320" s="231"/>
      <c r="AM320" s="231"/>
      <c r="AN320" s="231"/>
      <c r="AO320" s="231"/>
      <c r="AP320" s="231"/>
      <c r="AQ320" s="231"/>
      <c r="AR320" s="231"/>
      <c r="AS320" s="231"/>
      <c r="AT320" s="231"/>
      <c r="AU320" s="231"/>
    </row>
    <row r="321" spans="1:47" ht="12.75">
      <c r="A321" s="33">
        <v>40126</v>
      </c>
      <c r="B321" s="120">
        <v>-0.1</v>
      </c>
      <c r="C321" s="74">
        <v>-0.3</v>
      </c>
      <c r="D321" s="74">
        <v>7.1</v>
      </c>
      <c r="E321" s="74">
        <v>-0.9</v>
      </c>
      <c r="F321" s="65">
        <f t="shared" si="32"/>
        <v>3.0999999999999996</v>
      </c>
      <c r="G321" s="65">
        <f t="shared" si="38"/>
        <v>96.1785631301877</v>
      </c>
      <c r="H321" s="122">
        <f t="shared" si="33"/>
        <v>-0.6341614799067947</v>
      </c>
      <c r="I321" s="100">
        <v>-2.9</v>
      </c>
      <c r="J321" s="158">
        <v>7</v>
      </c>
      <c r="K321" s="32" t="s">
        <v>298</v>
      </c>
      <c r="L321" s="32">
        <v>0</v>
      </c>
      <c r="M321" s="32">
        <v>1.2</v>
      </c>
      <c r="N321" s="101">
        <v>12.5</v>
      </c>
      <c r="O321" s="32" t="s">
        <v>128</v>
      </c>
      <c r="P321" s="115">
        <v>0.3</v>
      </c>
      <c r="Q321" s="32">
        <v>0</v>
      </c>
      <c r="R321" s="75"/>
      <c r="S321" s="32">
        <v>1022</v>
      </c>
      <c r="T321" s="27" t="s">
        <v>0</v>
      </c>
      <c r="U321" s="1" t="s">
        <v>87</v>
      </c>
      <c r="V321" s="2">
        <v>40126</v>
      </c>
      <c r="AG321" s="231"/>
      <c r="AH321" s="231">
        <f t="shared" si="34"/>
        <v>6.062732728763058</v>
      </c>
      <c r="AI321" s="231">
        <f t="shared" si="35"/>
        <v>5.97504922494793</v>
      </c>
      <c r="AJ321" s="231">
        <f t="shared" si="36"/>
        <v>5.83104922494793</v>
      </c>
      <c r="AK321" s="231">
        <f t="shared" si="37"/>
        <v>-0.6341614799067947</v>
      </c>
      <c r="AL321" s="231"/>
      <c r="AM321" s="231"/>
      <c r="AN321" s="231"/>
      <c r="AO321" s="231"/>
      <c r="AP321" s="231"/>
      <c r="AQ321" s="231"/>
      <c r="AR321" s="231"/>
      <c r="AS321" s="231"/>
      <c r="AT321" s="231"/>
      <c r="AU321" s="231"/>
    </row>
    <row r="322" spans="1:47" ht="12.75">
      <c r="A322" s="33">
        <v>40127</v>
      </c>
      <c r="B322" s="120">
        <v>5</v>
      </c>
      <c r="C322" s="74">
        <v>4.9</v>
      </c>
      <c r="D322" s="74">
        <v>7.6</v>
      </c>
      <c r="E322" s="74">
        <v>-0.1</v>
      </c>
      <c r="F322" s="65">
        <f t="shared" si="32"/>
        <v>3.75</v>
      </c>
      <c r="G322" s="65">
        <f t="shared" si="38"/>
        <v>98.3881278969591</v>
      </c>
      <c r="H322" s="122">
        <f t="shared" si="33"/>
        <v>4.767313023983839</v>
      </c>
      <c r="I322" s="100">
        <v>3</v>
      </c>
      <c r="J322" s="32">
        <v>8</v>
      </c>
      <c r="K322" s="32" t="s">
        <v>50</v>
      </c>
      <c r="L322" s="32">
        <v>1</v>
      </c>
      <c r="M322" s="32">
        <v>0.7</v>
      </c>
      <c r="N322" s="101">
        <v>10.4</v>
      </c>
      <c r="O322" s="32" t="s">
        <v>49</v>
      </c>
      <c r="P322" s="115">
        <v>0.6</v>
      </c>
      <c r="Q322" s="32">
        <v>0</v>
      </c>
      <c r="R322" s="75"/>
      <c r="S322" s="32">
        <v>1013</v>
      </c>
      <c r="T322" s="185" t="s">
        <v>420</v>
      </c>
      <c r="U322" s="1" t="s">
        <v>88</v>
      </c>
      <c r="V322" s="2">
        <v>40127</v>
      </c>
      <c r="AG322" s="231"/>
      <c r="AH322" s="231">
        <f t="shared" si="34"/>
        <v>8.719685713352307</v>
      </c>
      <c r="AI322" s="231">
        <f t="shared" si="35"/>
        <v>8.659035531865939</v>
      </c>
      <c r="AJ322" s="231">
        <f t="shared" si="36"/>
        <v>8.579135531865939</v>
      </c>
      <c r="AK322" s="231">
        <f t="shared" si="37"/>
        <v>4.767313023983839</v>
      </c>
      <c r="AL322" s="231"/>
      <c r="AM322" s="231"/>
      <c r="AN322" s="231"/>
      <c r="AO322" s="231"/>
      <c r="AP322" s="231"/>
      <c r="AQ322" s="231"/>
      <c r="AR322" s="231"/>
      <c r="AS322" s="231"/>
      <c r="AT322" s="231"/>
      <c r="AU322" s="231"/>
    </row>
    <row r="323" spans="1:47" ht="12.75">
      <c r="A323" s="33">
        <v>40128</v>
      </c>
      <c r="B323" s="120">
        <v>6.9</v>
      </c>
      <c r="C323" s="74">
        <v>6.7</v>
      </c>
      <c r="D323" s="74">
        <v>8.6</v>
      </c>
      <c r="E323" s="74">
        <v>5</v>
      </c>
      <c r="F323" s="65">
        <f t="shared" si="32"/>
        <v>6.8</v>
      </c>
      <c r="G323" s="65">
        <f t="shared" si="38"/>
        <v>97.02762031840685</v>
      </c>
      <c r="H323" s="122">
        <f t="shared" si="33"/>
        <v>6.461535516606562</v>
      </c>
      <c r="I323" s="100">
        <v>5.5</v>
      </c>
      <c r="J323" s="158">
        <v>8</v>
      </c>
      <c r="K323" s="32" t="s">
        <v>47</v>
      </c>
      <c r="L323" s="32">
        <v>1</v>
      </c>
      <c r="M323" s="32">
        <v>6.2</v>
      </c>
      <c r="N323" s="101">
        <v>21.8</v>
      </c>
      <c r="O323" s="32" t="s">
        <v>48</v>
      </c>
      <c r="P323" s="115">
        <v>1</v>
      </c>
      <c r="Q323" s="32">
        <v>0</v>
      </c>
      <c r="R323" s="75"/>
      <c r="S323" s="32">
        <v>1009</v>
      </c>
      <c r="T323" s="27" t="s">
        <v>265</v>
      </c>
      <c r="U323" s="1" t="s">
        <v>89</v>
      </c>
      <c r="V323" s="2">
        <v>40128</v>
      </c>
      <c r="AG323" s="231"/>
      <c r="AH323" s="231">
        <f t="shared" si="34"/>
        <v>9.945515096468517</v>
      </c>
      <c r="AI323" s="231">
        <f t="shared" si="35"/>
        <v>9.809696626511307</v>
      </c>
      <c r="AJ323" s="231">
        <f t="shared" si="36"/>
        <v>9.649896626511307</v>
      </c>
      <c r="AK323" s="231">
        <f t="shared" si="37"/>
        <v>6.461535516606562</v>
      </c>
      <c r="AL323" s="231"/>
      <c r="AM323" s="231"/>
      <c r="AN323" s="231"/>
      <c r="AO323" s="231"/>
      <c r="AP323" s="231"/>
      <c r="AQ323" s="231"/>
      <c r="AR323" s="231"/>
      <c r="AS323" s="231"/>
      <c r="AT323" s="231"/>
      <c r="AU323" s="231"/>
    </row>
    <row r="324" spans="1:47" ht="12.75">
      <c r="A324" s="33">
        <v>40129</v>
      </c>
      <c r="B324" s="120">
        <v>7.5</v>
      </c>
      <c r="C324" s="74">
        <v>7.3</v>
      </c>
      <c r="D324" s="74">
        <v>12.1</v>
      </c>
      <c r="E324" s="74">
        <v>6</v>
      </c>
      <c r="F324" s="65">
        <f t="shared" si="32"/>
        <v>9.05</v>
      </c>
      <c r="G324" s="65">
        <f t="shared" si="38"/>
        <v>97.09894309928566</v>
      </c>
      <c r="H324" s="122">
        <f t="shared" si="33"/>
        <v>7.070105964863231</v>
      </c>
      <c r="I324" s="100">
        <v>2.5</v>
      </c>
      <c r="J324" s="32">
        <v>2</v>
      </c>
      <c r="K324" s="32" t="s">
        <v>50</v>
      </c>
      <c r="L324" s="32">
        <v>3</v>
      </c>
      <c r="M324" s="32">
        <v>6.6</v>
      </c>
      <c r="N324" s="101">
        <v>28.1</v>
      </c>
      <c r="O324" s="32" t="s">
        <v>49</v>
      </c>
      <c r="P324" s="115">
        <v>18.3</v>
      </c>
      <c r="Q324" s="32">
        <v>0</v>
      </c>
      <c r="R324" s="75"/>
      <c r="S324" s="32">
        <v>1001</v>
      </c>
      <c r="T324" s="27" t="s">
        <v>344</v>
      </c>
      <c r="U324" s="1" t="s">
        <v>300</v>
      </c>
      <c r="V324" s="2">
        <v>40129</v>
      </c>
      <c r="AG324" s="231"/>
      <c r="AH324" s="231">
        <f t="shared" si="34"/>
        <v>10.362970252792357</v>
      </c>
      <c r="AI324" s="231">
        <f t="shared" si="35"/>
        <v>10.22213458915475</v>
      </c>
      <c r="AJ324" s="231">
        <f t="shared" si="36"/>
        <v>10.06233458915475</v>
      </c>
      <c r="AK324" s="231">
        <f t="shared" si="37"/>
        <v>7.070105964863231</v>
      </c>
      <c r="AL324" s="231"/>
      <c r="AM324" s="231"/>
      <c r="AN324" s="231"/>
      <c r="AO324" s="231"/>
      <c r="AP324" s="231"/>
      <c r="AQ324" s="231"/>
      <c r="AR324" s="231"/>
      <c r="AS324" s="231"/>
      <c r="AT324" s="231"/>
      <c r="AU324" s="231"/>
    </row>
    <row r="325" spans="1:47" ht="12.75">
      <c r="A325" s="33">
        <v>40130</v>
      </c>
      <c r="B325" s="120">
        <v>7.7</v>
      </c>
      <c r="C325" s="74">
        <v>7.6</v>
      </c>
      <c r="D325" s="74">
        <v>13.5</v>
      </c>
      <c r="E325" s="74">
        <v>7.5</v>
      </c>
      <c r="F325" s="65">
        <f t="shared" si="32"/>
        <v>10.5</v>
      </c>
      <c r="G325" s="65">
        <f t="shared" si="38"/>
        <v>98.55898533022219</v>
      </c>
      <c r="H325" s="122">
        <f t="shared" si="33"/>
        <v>7.487512749679432</v>
      </c>
      <c r="I325" s="100">
        <v>3.7</v>
      </c>
      <c r="J325" s="32">
        <v>7</v>
      </c>
      <c r="K325" s="32" t="s">
        <v>50</v>
      </c>
      <c r="L325" s="32">
        <v>3</v>
      </c>
      <c r="M325" s="32">
        <v>8.1</v>
      </c>
      <c r="N325" s="101">
        <v>43.1</v>
      </c>
      <c r="O325" s="32" t="s">
        <v>49</v>
      </c>
      <c r="P325" s="115">
        <v>13.6</v>
      </c>
      <c r="Q325" s="32">
        <v>0</v>
      </c>
      <c r="R325" s="75"/>
      <c r="S325" s="32">
        <v>999</v>
      </c>
      <c r="T325" s="27" t="s">
        <v>24</v>
      </c>
      <c r="U325" s="1" t="s">
        <v>84</v>
      </c>
      <c r="V325" s="2">
        <v>40130</v>
      </c>
      <c r="AG325" s="231"/>
      <c r="AH325" s="231">
        <f t="shared" si="34"/>
        <v>10.5055132003167</v>
      </c>
      <c r="AI325" s="231">
        <f t="shared" si="35"/>
        <v>10.434027213964692</v>
      </c>
      <c r="AJ325" s="231">
        <f t="shared" si="36"/>
        <v>10.354127213964691</v>
      </c>
      <c r="AK325" s="231">
        <f t="shared" si="37"/>
        <v>7.487512749679432</v>
      </c>
      <c r="AL325" s="231"/>
      <c r="AM325" s="231"/>
      <c r="AN325" s="231"/>
      <c r="AO325" s="231"/>
      <c r="AP325" s="231"/>
      <c r="AQ325" s="231"/>
      <c r="AR325" s="231"/>
      <c r="AS325" s="231"/>
      <c r="AT325" s="231"/>
      <c r="AU325" s="231"/>
    </row>
    <row r="326" spans="1:47" ht="12.75">
      <c r="A326" s="33">
        <v>40131</v>
      </c>
      <c r="B326" s="120">
        <v>9.6</v>
      </c>
      <c r="C326" s="74">
        <v>8.5</v>
      </c>
      <c r="D326" s="74">
        <v>11.5</v>
      </c>
      <c r="E326" s="74">
        <v>7.7</v>
      </c>
      <c r="F326" s="65">
        <f t="shared" si="32"/>
        <v>9.6</v>
      </c>
      <c r="G326" s="65">
        <f t="shared" si="38"/>
        <v>85.48700324217471</v>
      </c>
      <c r="H326" s="122">
        <f t="shared" si="33"/>
        <v>7.2886798315019545</v>
      </c>
      <c r="I326" s="100">
        <v>6.6</v>
      </c>
      <c r="J326" s="32">
        <v>3</v>
      </c>
      <c r="K326" s="32" t="s">
        <v>50</v>
      </c>
      <c r="L326" s="32">
        <v>5</v>
      </c>
      <c r="M326" s="32">
        <v>12.4</v>
      </c>
      <c r="N326" s="101">
        <v>45.3</v>
      </c>
      <c r="O326" s="32" t="s">
        <v>257</v>
      </c>
      <c r="P326" s="115">
        <v>1</v>
      </c>
      <c r="Q326" s="32">
        <v>0</v>
      </c>
      <c r="R326" s="75"/>
      <c r="S326" s="32">
        <v>987</v>
      </c>
      <c r="T326" s="27" t="s">
        <v>405</v>
      </c>
      <c r="U326" s="1" t="s">
        <v>85</v>
      </c>
      <c r="V326" s="2">
        <v>40131</v>
      </c>
      <c r="AG326" s="231"/>
      <c r="AH326" s="231">
        <f t="shared" si="34"/>
        <v>11.948265205112428</v>
      </c>
      <c r="AI326" s="231">
        <f t="shared" si="35"/>
        <v>11.093113863278093</v>
      </c>
      <c r="AJ326" s="231">
        <f t="shared" si="36"/>
        <v>10.214213863278093</v>
      </c>
      <c r="AK326" s="231">
        <f t="shared" si="37"/>
        <v>7.2886798315019545</v>
      </c>
      <c r="AL326" s="231"/>
      <c r="AM326" s="231"/>
      <c r="AN326" s="231"/>
      <c r="AO326" s="231"/>
      <c r="AP326" s="231"/>
      <c r="AQ326" s="231"/>
      <c r="AR326" s="231"/>
      <c r="AS326" s="231"/>
      <c r="AT326" s="231"/>
      <c r="AU326" s="231"/>
    </row>
    <row r="327" spans="1:47" ht="12.75">
      <c r="A327" s="33">
        <v>40132</v>
      </c>
      <c r="B327" s="120">
        <v>8</v>
      </c>
      <c r="C327" s="74">
        <v>7.6</v>
      </c>
      <c r="D327" s="74">
        <v>11.6</v>
      </c>
      <c r="E327" s="74">
        <v>4.9</v>
      </c>
      <c r="F327" s="65">
        <f t="shared" si="32"/>
        <v>8.25</v>
      </c>
      <c r="G327" s="65">
        <f t="shared" si="38"/>
        <v>94.32840781321701</v>
      </c>
      <c r="H327" s="122">
        <f t="shared" si="33"/>
        <v>7.14539966520573</v>
      </c>
      <c r="I327" s="100">
        <v>1.4</v>
      </c>
      <c r="J327" s="32">
        <v>3</v>
      </c>
      <c r="K327" s="32" t="s">
        <v>50</v>
      </c>
      <c r="L327" s="32">
        <v>3</v>
      </c>
      <c r="M327" s="32">
        <v>5.2</v>
      </c>
      <c r="N327" s="101">
        <v>15.9</v>
      </c>
      <c r="O327" s="32" t="s">
        <v>52</v>
      </c>
      <c r="P327" s="115">
        <v>7.3</v>
      </c>
      <c r="Q327" s="32">
        <v>0</v>
      </c>
      <c r="R327" s="75"/>
      <c r="S327" s="32">
        <v>1003</v>
      </c>
      <c r="T327" s="27" t="s">
        <v>145</v>
      </c>
      <c r="U327" s="1" t="s">
        <v>86</v>
      </c>
      <c r="V327" s="2">
        <v>40132</v>
      </c>
      <c r="AG327" s="231"/>
      <c r="AH327" s="231">
        <f t="shared" si="34"/>
        <v>10.722567515390086</v>
      </c>
      <c r="AI327" s="231">
        <f t="shared" si="35"/>
        <v>10.434027213964692</v>
      </c>
      <c r="AJ327" s="231">
        <f t="shared" si="36"/>
        <v>10.114427213964692</v>
      </c>
      <c r="AK327" s="231">
        <f t="shared" si="37"/>
        <v>7.14539966520573</v>
      </c>
      <c r="AL327" s="231"/>
      <c r="AM327" s="231"/>
      <c r="AN327" s="231"/>
      <c r="AO327" s="231"/>
      <c r="AP327" s="231"/>
      <c r="AQ327" s="231"/>
      <c r="AR327" s="231"/>
      <c r="AS327" s="231"/>
      <c r="AT327" s="231"/>
      <c r="AU327" s="231"/>
    </row>
    <row r="328" spans="1:47" ht="12.75">
      <c r="A328" s="33">
        <v>40133</v>
      </c>
      <c r="B328" s="120">
        <v>10.4</v>
      </c>
      <c r="C328" s="74">
        <v>10.2</v>
      </c>
      <c r="D328" s="74">
        <v>11.6</v>
      </c>
      <c r="E328" s="74">
        <v>5.7</v>
      </c>
      <c r="F328" s="65">
        <f t="shared" si="32"/>
        <v>8.65</v>
      </c>
      <c r="G328" s="65">
        <f t="shared" si="38"/>
        <v>97.40455903873814</v>
      </c>
      <c r="H328" s="122">
        <f t="shared" si="33"/>
        <v>10.006840248606805</v>
      </c>
      <c r="I328" s="100">
        <v>1.3</v>
      </c>
      <c r="J328" s="32">
        <v>7</v>
      </c>
      <c r="K328" s="32" t="s">
        <v>49</v>
      </c>
      <c r="L328" s="32">
        <v>4</v>
      </c>
      <c r="M328" s="32">
        <v>11.7</v>
      </c>
      <c r="N328" s="101">
        <v>36.9</v>
      </c>
      <c r="O328" s="32" t="s">
        <v>128</v>
      </c>
      <c r="P328" s="115">
        <v>2.1</v>
      </c>
      <c r="Q328" s="32">
        <v>0</v>
      </c>
      <c r="R328" s="75"/>
      <c r="S328" s="32">
        <v>993</v>
      </c>
      <c r="T328" s="27" t="s">
        <v>195</v>
      </c>
      <c r="U328" s="1" t="s">
        <v>87</v>
      </c>
      <c r="V328" s="2">
        <v>40133</v>
      </c>
      <c r="AG328" s="231"/>
      <c r="AH328" s="231">
        <f t="shared" si="34"/>
        <v>12.606128038469452</v>
      </c>
      <c r="AI328" s="231">
        <f t="shared" si="35"/>
        <v>12.4387434277299</v>
      </c>
      <c r="AJ328" s="231">
        <f t="shared" si="36"/>
        <v>12.2789434277299</v>
      </c>
      <c r="AK328" s="231">
        <f t="shared" si="37"/>
        <v>10.006840248606805</v>
      </c>
      <c r="AL328" s="231"/>
      <c r="AM328" s="231"/>
      <c r="AN328" s="231"/>
      <c r="AO328" s="231"/>
      <c r="AP328" s="231"/>
      <c r="AQ328" s="231"/>
      <c r="AR328" s="231"/>
      <c r="AS328" s="231"/>
      <c r="AT328" s="231"/>
      <c r="AU328" s="231"/>
    </row>
    <row r="329" spans="1:47" ht="12.75">
      <c r="A329" s="33">
        <v>40134</v>
      </c>
      <c r="B329" s="120">
        <v>7.4</v>
      </c>
      <c r="C329" s="74">
        <v>6.8</v>
      </c>
      <c r="D329" s="74">
        <v>11.8</v>
      </c>
      <c r="E329" s="74">
        <v>6.8</v>
      </c>
      <c r="F329" s="65">
        <f aca="true" t="shared" si="39" ref="F329:F373">AVERAGE(D329:E329)</f>
        <v>9.3</v>
      </c>
      <c r="G329" s="65">
        <f t="shared" si="38"/>
        <v>91.3106246521114</v>
      </c>
      <c r="H329" s="122">
        <f aca="true" t="shared" si="40" ref="H329:H373">AK329</f>
        <v>6.078471377878305</v>
      </c>
      <c r="I329" s="100">
        <v>4.1</v>
      </c>
      <c r="J329" s="32">
        <v>3</v>
      </c>
      <c r="K329" s="32" t="s">
        <v>128</v>
      </c>
      <c r="L329" s="32">
        <v>2</v>
      </c>
      <c r="M329" s="32">
        <v>8.7</v>
      </c>
      <c r="N329" s="101">
        <v>31.7</v>
      </c>
      <c r="O329" s="32" t="s">
        <v>52</v>
      </c>
      <c r="P329" s="115">
        <v>2.8</v>
      </c>
      <c r="Q329" s="32">
        <v>0</v>
      </c>
      <c r="R329" s="75"/>
      <c r="S329" s="32">
        <v>1005</v>
      </c>
      <c r="T329" s="27" t="s">
        <v>153</v>
      </c>
      <c r="U329" s="1" t="s">
        <v>88</v>
      </c>
      <c r="V329" s="2">
        <v>40134</v>
      </c>
      <c r="AG329" s="231"/>
      <c r="AH329" s="231">
        <f aca="true" t="shared" si="41" ref="AH329:AH373">6.107*EXP(17.38*(B329/(239+B329)))</f>
        <v>10.29234011027384</v>
      </c>
      <c r="AI329" s="231">
        <f aca="true" t="shared" si="42" ref="AI329:AI373">IF(W329&gt;=0,6.107*EXP(17.38*(C329/(239+C329))),6.107*EXP(22.44*(C329/(272.4+C329))))</f>
        <v>9.877400046010854</v>
      </c>
      <c r="AJ329" s="231">
        <f aca="true" t="shared" si="43" ref="AJ329:AJ373">IF(C329&gt;=0,AI329-(0.000799*1000*(B329-C329)),AI329-(0.00072*1000*(B329-C329)))</f>
        <v>9.398000046010853</v>
      </c>
      <c r="AK329" s="231">
        <f aca="true" t="shared" si="44" ref="AK329:AK373">239*LN(AJ329/6.107)/(17.38-LN(AJ329/6.107))</f>
        <v>6.078471377878305</v>
      </c>
      <c r="AL329" s="231"/>
      <c r="AM329" s="231"/>
      <c r="AN329" s="231"/>
      <c r="AO329" s="231"/>
      <c r="AP329" s="231"/>
      <c r="AQ329" s="231"/>
      <c r="AR329" s="231"/>
      <c r="AS329" s="231"/>
      <c r="AT329" s="231"/>
      <c r="AU329" s="231"/>
    </row>
    <row r="330" spans="1:47" ht="12.75">
      <c r="A330" s="33">
        <v>40135</v>
      </c>
      <c r="B330" s="120">
        <v>11.6</v>
      </c>
      <c r="C330" s="74">
        <v>11</v>
      </c>
      <c r="D330" s="74">
        <v>13.7</v>
      </c>
      <c r="E330" s="74">
        <v>7.4</v>
      </c>
      <c r="F330" s="65">
        <f t="shared" si="39"/>
        <v>10.55</v>
      </c>
      <c r="G330" s="65">
        <f t="shared" si="38"/>
        <v>92.58857362317046</v>
      </c>
      <c r="H330" s="122">
        <f t="shared" si="40"/>
        <v>10.441176361556773</v>
      </c>
      <c r="I330" s="100">
        <v>6.5</v>
      </c>
      <c r="J330" s="32">
        <v>8</v>
      </c>
      <c r="K330" s="32" t="s">
        <v>51</v>
      </c>
      <c r="L330" s="32">
        <v>6</v>
      </c>
      <c r="M330" s="32">
        <v>11.6</v>
      </c>
      <c r="N330" s="101">
        <v>35.4</v>
      </c>
      <c r="O330" s="32" t="s">
        <v>50</v>
      </c>
      <c r="P330" s="115">
        <v>3.4</v>
      </c>
      <c r="Q330" s="32">
        <v>0</v>
      </c>
      <c r="R330" s="75"/>
      <c r="S330" s="32">
        <v>1002</v>
      </c>
      <c r="T330" s="27" t="s">
        <v>116</v>
      </c>
      <c r="U330" s="1" t="s">
        <v>89</v>
      </c>
      <c r="V330" s="2">
        <v>40135</v>
      </c>
      <c r="AG330" s="231"/>
      <c r="AH330" s="231">
        <f t="shared" si="41"/>
        <v>13.652693816685344</v>
      </c>
      <c r="AI330" s="231">
        <f t="shared" si="42"/>
        <v>13.120234466007751</v>
      </c>
      <c r="AJ330" s="231">
        <f t="shared" si="43"/>
        <v>12.640834466007751</v>
      </c>
      <c r="AK330" s="231">
        <f t="shared" si="44"/>
        <v>10.441176361556773</v>
      </c>
      <c r="AL330" s="231"/>
      <c r="AM330" s="231"/>
      <c r="AN330" s="231"/>
      <c r="AO330" s="231"/>
      <c r="AP330" s="231"/>
      <c r="AQ330" s="231"/>
      <c r="AR330" s="231"/>
      <c r="AS330" s="231"/>
      <c r="AT330" s="231"/>
      <c r="AU330" s="231"/>
    </row>
    <row r="331" spans="1:47" ht="12.75">
      <c r="A331" s="33">
        <v>40136</v>
      </c>
      <c r="B331" s="120">
        <v>13.1</v>
      </c>
      <c r="C331" s="74">
        <v>11.5</v>
      </c>
      <c r="D331" s="74">
        <v>13.9</v>
      </c>
      <c r="E331" s="175">
        <v>11.6</v>
      </c>
      <c r="F331" s="65">
        <f t="shared" si="39"/>
        <v>12.75</v>
      </c>
      <c r="G331" s="65">
        <f t="shared" si="38"/>
        <v>81.52640511611929</v>
      </c>
      <c r="H331" s="122">
        <f t="shared" si="40"/>
        <v>10.013293243616618</v>
      </c>
      <c r="I331" s="100">
        <v>9.7</v>
      </c>
      <c r="J331" s="32">
        <v>6</v>
      </c>
      <c r="K331" s="32" t="s">
        <v>83</v>
      </c>
      <c r="L331" s="32">
        <v>6</v>
      </c>
      <c r="M331" s="32">
        <v>12.5</v>
      </c>
      <c r="N331" s="101">
        <v>39.1</v>
      </c>
      <c r="O331" s="32" t="s">
        <v>49</v>
      </c>
      <c r="P331" s="115">
        <v>0.7</v>
      </c>
      <c r="Q331" s="32">
        <v>0</v>
      </c>
      <c r="R331" s="75"/>
      <c r="S331" s="32">
        <v>1007</v>
      </c>
      <c r="T331" s="27" t="s">
        <v>36</v>
      </c>
      <c r="U331" s="1" t="s">
        <v>300</v>
      </c>
      <c r="V331" s="2">
        <v>40136</v>
      </c>
      <c r="AG331" s="231"/>
      <c r="AH331" s="231">
        <f t="shared" si="41"/>
        <v>15.067820814875786</v>
      </c>
      <c r="AI331" s="231">
        <f t="shared" si="42"/>
        <v>13.56265263970658</v>
      </c>
      <c r="AJ331" s="231">
        <f t="shared" si="43"/>
        <v>12.28425263970658</v>
      </c>
      <c r="AK331" s="231">
        <f t="shared" si="44"/>
        <v>10.013293243616618</v>
      </c>
      <c r="AL331" s="231"/>
      <c r="AM331" s="231"/>
      <c r="AN331" s="231"/>
      <c r="AO331" s="231"/>
      <c r="AP331" s="231"/>
      <c r="AQ331" s="231"/>
      <c r="AR331" s="231"/>
      <c r="AS331" s="231"/>
      <c r="AT331" s="231"/>
      <c r="AU331" s="231"/>
    </row>
    <row r="332" spans="1:47" ht="12.75">
      <c r="A332" s="33">
        <v>40137</v>
      </c>
      <c r="B332" s="120">
        <v>12.5</v>
      </c>
      <c r="C332" s="74">
        <v>11.7</v>
      </c>
      <c r="D332" s="74">
        <v>13.5</v>
      </c>
      <c r="E332" s="175">
        <v>12.5</v>
      </c>
      <c r="F332" s="65">
        <f t="shared" si="39"/>
        <v>13</v>
      </c>
      <c r="G332" s="65">
        <f t="shared" si="38"/>
        <v>90.45383020244324</v>
      </c>
      <c r="H332" s="122">
        <f t="shared" si="40"/>
        <v>10.98144117971927</v>
      </c>
      <c r="I332" s="100">
        <v>10</v>
      </c>
      <c r="J332" s="32">
        <v>8</v>
      </c>
      <c r="K332" s="32" t="s">
        <v>51</v>
      </c>
      <c r="L332" s="32">
        <v>3</v>
      </c>
      <c r="M332" s="32">
        <v>8.4</v>
      </c>
      <c r="N332" s="101">
        <v>34.7</v>
      </c>
      <c r="O332" s="32" t="s">
        <v>50</v>
      </c>
      <c r="P332" s="115">
        <v>0.2</v>
      </c>
      <c r="Q332" s="32">
        <v>0</v>
      </c>
      <c r="R332" s="75"/>
      <c r="S332" s="32">
        <v>1006</v>
      </c>
      <c r="T332" s="27" t="s">
        <v>373</v>
      </c>
      <c r="U332" s="1" t="s">
        <v>84</v>
      </c>
      <c r="V332" s="2">
        <v>40137</v>
      </c>
      <c r="AG332" s="231"/>
      <c r="AH332" s="231">
        <f t="shared" si="41"/>
        <v>14.487015299685174</v>
      </c>
      <c r="AI332" s="231">
        <f t="shared" si="42"/>
        <v>13.743260220579202</v>
      </c>
      <c r="AJ332" s="231">
        <f t="shared" si="43"/>
        <v>13.104060220579202</v>
      </c>
      <c r="AK332" s="231">
        <f t="shared" si="44"/>
        <v>10.98144117971927</v>
      </c>
      <c r="AL332" s="231"/>
      <c r="AM332" s="231"/>
      <c r="AN332" s="231"/>
      <c r="AO332" s="231"/>
      <c r="AP332" s="231"/>
      <c r="AQ332" s="231"/>
      <c r="AR332" s="231"/>
      <c r="AS332" s="231"/>
      <c r="AT332" s="231"/>
      <c r="AU332" s="231"/>
    </row>
    <row r="333" spans="1:47" ht="12.75">
      <c r="A333" s="33">
        <v>40138</v>
      </c>
      <c r="B333" s="120">
        <v>11</v>
      </c>
      <c r="C333" s="74">
        <v>10.8</v>
      </c>
      <c r="D333" s="74">
        <v>13.9</v>
      </c>
      <c r="E333" s="74">
        <v>5.1</v>
      </c>
      <c r="F333" s="65">
        <f t="shared" si="39"/>
        <v>9.5</v>
      </c>
      <c r="G333" s="65">
        <f t="shared" si="38"/>
        <v>97.46055653869799</v>
      </c>
      <c r="H333" s="122">
        <f t="shared" si="40"/>
        <v>10.613568379478995</v>
      </c>
      <c r="I333" s="100">
        <v>2.1</v>
      </c>
      <c r="J333" s="32">
        <v>8</v>
      </c>
      <c r="K333" s="32" t="s">
        <v>49</v>
      </c>
      <c r="L333" s="32">
        <v>4</v>
      </c>
      <c r="M333" s="32">
        <v>10.3</v>
      </c>
      <c r="N333" s="101">
        <v>33.9</v>
      </c>
      <c r="O333" s="32" t="s">
        <v>49</v>
      </c>
      <c r="P333" s="115">
        <v>3.9</v>
      </c>
      <c r="Q333" s="32">
        <v>0</v>
      </c>
      <c r="R333" s="75"/>
      <c r="S333" s="32">
        <v>1013</v>
      </c>
      <c r="T333" s="27" t="s">
        <v>26</v>
      </c>
      <c r="U333" s="1" t="s">
        <v>85</v>
      </c>
      <c r="V333" s="2">
        <v>40138</v>
      </c>
      <c r="AG333" s="231"/>
      <c r="AH333" s="231">
        <f t="shared" si="41"/>
        <v>13.120234466007751</v>
      </c>
      <c r="AI333" s="231">
        <f t="shared" si="42"/>
        <v>12.946853529753223</v>
      </c>
      <c r="AJ333" s="231">
        <f t="shared" si="43"/>
        <v>12.787053529753225</v>
      </c>
      <c r="AK333" s="231">
        <f t="shared" si="44"/>
        <v>10.613568379478995</v>
      </c>
      <c r="AL333" s="231"/>
      <c r="AM333" s="231"/>
      <c r="AN333" s="231"/>
      <c r="AO333" s="231"/>
      <c r="AP333" s="231"/>
      <c r="AQ333" s="231"/>
      <c r="AR333" s="231"/>
      <c r="AS333" s="231"/>
      <c r="AT333" s="231"/>
      <c r="AU333" s="231"/>
    </row>
    <row r="334" spans="1:47" ht="12.75">
      <c r="A334" s="33">
        <v>40139</v>
      </c>
      <c r="B334" s="120">
        <v>8.2</v>
      </c>
      <c r="C334" s="74">
        <v>7.2</v>
      </c>
      <c r="D334" s="74">
        <v>9.3</v>
      </c>
      <c r="E334" s="74">
        <v>7.7</v>
      </c>
      <c r="F334" s="65">
        <f t="shared" si="39"/>
        <v>8.5</v>
      </c>
      <c r="G334" s="65">
        <f t="shared" si="38"/>
        <v>86.05169536639174</v>
      </c>
      <c r="H334" s="122">
        <f t="shared" si="40"/>
        <v>6.009630532903637</v>
      </c>
      <c r="I334" s="100">
        <v>4.6</v>
      </c>
      <c r="J334" s="32">
        <v>3</v>
      </c>
      <c r="K334" s="32" t="s">
        <v>257</v>
      </c>
      <c r="L334" s="32">
        <v>5</v>
      </c>
      <c r="M334" s="32">
        <v>10.7</v>
      </c>
      <c r="N334" s="101">
        <v>28.8</v>
      </c>
      <c r="O334" s="32" t="s">
        <v>49</v>
      </c>
      <c r="P334" s="115">
        <v>0.6</v>
      </c>
      <c r="Q334" s="32">
        <v>0</v>
      </c>
      <c r="R334" s="75"/>
      <c r="S334" s="32">
        <v>998</v>
      </c>
      <c r="T334" s="27" t="s">
        <v>453</v>
      </c>
      <c r="U334" s="1" t="s">
        <v>86</v>
      </c>
      <c r="V334" s="2">
        <v>40139</v>
      </c>
      <c r="AG334" s="231"/>
      <c r="AH334" s="231">
        <f t="shared" si="41"/>
        <v>10.869456390833992</v>
      </c>
      <c r="AI334" s="231">
        <f t="shared" si="42"/>
        <v>10.152351501423265</v>
      </c>
      <c r="AJ334" s="231">
        <f t="shared" si="43"/>
        <v>9.353351501423266</v>
      </c>
      <c r="AK334" s="231">
        <f t="shared" si="44"/>
        <v>6.009630532903637</v>
      </c>
      <c r="AL334" s="231"/>
      <c r="AM334" s="231"/>
      <c r="AN334" s="231"/>
      <c r="AO334" s="231"/>
      <c r="AP334" s="231"/>
      <c r="AQ334" s="231"/>
      <c r="AR334" s="231"/>
      <c r="AS334" s="231"/>
      <c r="AT334" s="231"/>
      <c r="AU334" s="231"/>
    </row>
    <row r="335" spans="1:47" ht="12.75">
      <c r="A335" s="33">
        <v>40140</v>
      </c>
      <c r="B335" s="120">
        <v>8.9</v>
      </c>
      <c r="C335" s="74">
        <v>8.1</v>
      </c>
      <c r="D335" s="74">
        <v>12.1</v>
      </c>
      <c r="E335" s="74">
        <v>7.7</v>
      </c>
      <c r="F335" s="65">
        <f t="shared" si="39"/>
        <v>9.9</v>
      </c>
      <c r="G335" s="65">
        <f t="shared" si="38"/>
        <v>89.11147621705028</v>
      </c>
      <c r="H335" s="122">
        <f t="shared" si="40"/>
        <v>7.206093738767965</v>
      </c>
      <c r="I335" s="100">
        <v>4.9</v>
      </c>
      <c r="J335" s="32">
        <v>6</v>
      </c>
      <c r="K335" s="32" t="s">
        <v>51</v>
      </c>
      <c r="L335" s="32">
        <v>4</v>
      </c>
      <c r="M335" s="32">
        <v>10.1</v>
      </c>
      <c r="N335" s="101">
        <v>40.6</v>
      </c>
      <c r="O335" s="32" t="s">
        <v>51</v>
      </c>
      <c r="P335" s="115">
        <v>6</v>
      </c>
      <c r="Q335" s="32">
        <v>0</v>
      </c>
      <c r="R335" s="75"/>
      <c r="S335" s="32">
        <v>995</v>
      </c>
      <c r="T335" s="27" t="s">
        <v>426</v>
      </c>
      <c r="U335" s="1" t="s">
        <v>87</v>
      </c>
      <c r="V335" s="2">
        <v>40140</v>
      </c>
      <c r="AG335" s="231"/>
      <c r="AH335" s="231">
        <f t="shared" si="41"/>
        <v>11.397624958456682</v>
      </c>
      <c r="AI335" s="231">
        <f t="shared" si="42"/>
        <v>10.795791854163713</v>
      </c>
      <c r="AJ335" s="231">
        <f t="shared" si="43"/>
        <v>10.156591854163713</v>
      </c>
      <c r="AK335" s="231">
        <f t="shared" si="44"/>
        <v>7.206093738767965</v>
      </c>
      <c r="AL335" s="231"/>
      <c r="AM335" s="231"/>
      <c r="AN335" s="231"/>
      <c r="AO335" s="231"/>
      <c r="AP335" s="231"/>
      <c r="AQ335" s="231"/>
      <c r="AR335" s="231"/>
      <c r="AS335" s="231"/>
      <c r="AT335" s="231"/>
      <c r="AU335" s="231"/>
    </row>
    <row r="336" spans="1:47" ht="12.75">
      <c r="A336" s="33">
        <v>40141</v>
      </c>
      <c r="B336" s="120">
        <v>12</v>
      </c>
      <c r="C336" s="74">
        <v>11.5</v>
      </c>
      <c r="D336" s="74">
        <v>13.4</v>
      </c>
      <c r="E336" s="74">
        <v>8</v>
      </c>
      <c r="F336" s="65">
        <f t="shared" si="39"/>
        <v>10.7</v>
      </c>
      <c r="G336" s="65">
        <f t="shared" si="38"/>
        <v>93.90087049139892</v>
      </c>
      <c r="H336" s="122">
        <f t="shared" si="40"/>
        <v>11.049148243180491</v>
      </c>
      <c r="I336" s="100">
        <v>5</v>
      </c>
      <c r="J336" s="32">
        <v>8</v>
      </c>
      <c r="K336" s="32" t="s">
        <v>51</v>
      </c>
      <c r="L336" s="32">
        <v>4</v>
      </c>
      <c r="M336" s="32">
        <v>10.5</v>
      </c>
      <c r="N336" s="101">
        <v>39.8</v>
      </c>
      <c r="O336" s="32" t="s">
        <v>46</v>
      </c>
      <c r="P336" s="115">
        <v>6.5</v>
      </c>
      <c r="Q336" s="32">
        <v>0</v>
      </c>
      <c r="R336" s="75"/>
      <c r="S336" s="32">
        <v>1003</v>
      </c>
      <c r="T336" s="27" t="s">
        <v>445</v>
      </c>
      <c r="U336" s="1" t="s">
        <v>88</v>
      </c>
      <c r="V336" s="2">
        <v>40141</v>
      </c>
      <c r="AG336" s="231"/>
      <c r="AH336" s="231">
        <f t="shared" si="41"/>
        <v>14.01813696808305</v>
      </c>
      <c r="AI336" s="231">
        <f t="shared" si="42"/>
        <v>13.56265263970658</v>
      </c>
      <c r="AJ336" s="231">
        <f t="shared" si="43"/>
        <v>13.16315263970658</v>
      </c>
      <c r="AK336" s="231">
        <f t="shared" si="44"/>
        <v>11.049148243180491</v>
      </c>
      <c r="AL336" s="231"/>
      <c r="AM336" s="231"/>
      <c r="AN336" s="231"/>
      <c r="AO336" s="231"/>
      <c r="AP336" s="231"/>
      <c r="AQ336" s="231"/>
      <c r="AR336" s="231"/>
      <c r="AS336" s="231"/>
      <c r="AT336" s="231"/>
      <c r="AU336" s="231"/>
    </row>
    <row r="337" spans="1:47" ht="12.75">
      <c r="A337" s="33">
        <v>40142</v>
      </c>
      <c r="B337" s="120">
        <v>6.7</v>
      </c>
      <c r="C337" s="74">
        <v>6</v>
      </c>
      <c r="D337" s="74">
        <v>8.9</v>
      </c>
      <c r="E337" s="74">
        <v>6.2</v>
      </c>
      <c r="F337" s="65">
        <f t="shared" si="39"/>
        <v>7.550000000000001</v>
      </c>
      <c r="G337" s="65">
        <f t="shared" si="38"/>
        <v>89.58299773728898</v>
      </c>
      <c r="H337" s="122">
        <f t="shared" si="40"/>
        <v>5.111610785205052</v>
      </c>
      <c r="I337" s="100">
        <v>3.3</v>
      </c>
      <c r="J337" s="32">
        <v>1</v>
      </c>
      <c r="K337" s="32" t="s">
        <v>51</v>
      </c>
      <c r="L337" s="32">
        <v>5</v>
      </c>
      <c r="M337" s="32">
        <v>9.5</v>
      </c>
      <c r="N337" s="101">
        <v>31.7</v>
      </c>
      <c r="O337" s="32" t="s">
        <v>83</v>
      </c>
      <c r="P337" s="115">
        <v>1</v>
      </c>
      <c r="Q337" s="32">
        <v>0</v>
      </c>
      <c r="R337" s="75"/>
      <c r="S337" s="32">
        <v>994</v>
      </c>
      <c r="T337" s="27" t="s">
        <v>424</v>
      </c>
      <c r="U337" s="1" t="s">
        <v>89</v>
      </c>
      <c r="V337" s="2">
        <v>40142</v>
      </c>
      <c r="AG337" s="231"/>
      <c r="AH337" s="231">
        <f t="shared" si="41"/>
        <v>9.809696626511307</v>
      </c>
      <c r="AI337" s="231">
        <f t="shared" si="42"/>
        <v>9.347120306962537</v>
      </c>
      <c r="AJ337" s="231">
        <f t="shared" si="43"/>
        <v>8.787820306962537</v>
      </c>
      <c r="AK337" s="231">
        <f t="shared" si="44"/>
        <v>5.111610785205052</v>
      </c>
      <c r="AL337" s="231"/>
      <c r="AM337" s="231"/>
      <c r="AN337" s="231"/>
      <c r="AO337" s="231"/>
      <c r="AP337" s="231"/>
      <c r="AQ337" s="231"/>
      <c r="AR337" s="231"/>
      <c r="AS337" s="231"/>
      <c r="AT337" s="231"/>
      <c r="AU337" s="231"/>
    </row>
    <row r="338" spans="1:47" ht="12.75">
      <c r="A338" s="33">
        <v>40143</v>
      </c>
      <c r="B338" s="120">
        <v>5.9</v>
      </c>
      <c r="C338" s="74">
        <v>5.4</v>
      </c>
      <c r="D338" s="74">
        <v>8.4</v>
      </c>
      <c r="E338" s="74">
        <v>5.2</v>
      </c>
      <c r="F338" s="65">
        <f t="shared" si="39"/>
        <v>6.800000000000001</v>
      </c>
      <c r="G338" s="65">
        <f t="shared" si="38"/>
        <v>92.28579251425498</v>
      </c>
      <c r="H338" s="122">
        <f t="shared" si="40"/>
        <v>4.7463171159478215</v>
      </c>
      <c r="I338" s="100">
        <v>2.4</v>
      </c>
      <c r="J338" s="32">
        <v>3</v>
      </c>
      <c r="K338" s="32" t="s">
        <v>51</v>
      </c>
      <c r="L338" s="32">
        <v>4</v>
      </c>
      <c r="M338" s="32">
        <v>7.7</v>
      </c>
      <c r="N338" s="101">
        <v>28</v>
      </c>
      <c r="O338" s="32" t="s">
        <v>52</v>
      </c>
      <c r="P338" s="115">
        <v>0</v>
      </c>
      <c r="Q338" s="32">
        <v>0</v>
      </c>
      <c r="R338" s="75"/>
      <c r="S338" s="32">
        <v>998</v>
      </c>
      <c r="T338" s="27" t="s">
        <v>71</v>
      </c>
      <c r="U338" s="1" t="s">
        <v>300</v>
      </c>
      <c r="V338" s="2">
        <v>40143</v>
      </c>
      <c r="AG338" s="231"/>
      <c r="AH338" s="231">
        <f t="shared" si="41"/>
        <v>9.282633897234025</v>
      </c>
      <c r="AI338" s="231">
        <f t="shared" si="42"/>
        <v>8.966052258259293</v>
      </c>
      <c r="AJ338" s="231">
        <f t="shared" si="43"/>
        <v>8.566552258259293</v>
      </c>
      <c r="AK338" s="231">
        <f t="shared" si="44"/>
        <v>4.7463171159478215</v>
      </c>
      <c r="AL338" s="231"/>
      <c r="AM338" s="231"/>
      <c r="AN338" s="231"/>
      <c r="AO338" s="231"/>
      <c r="AP338" s="231"/>
      <c r="AQ338" s="231"/>
      <c r="AR338" s="231"/>
      <c r="AS338" s="231"/>
      <c r="AT338" s="231"/>
      <c r="AU338" s="231"/>
    </row>
    <row r="339" spans="1:47" ht="12.75">
      <c r="A339" s="33">
        <v>40144</v>
      </c>
      <c r="B339" s="120">
        <v>4.4</v>
      </c>
      <c r="C339" s="74">
        <v>4</v>
      </c>
      <c r="D339" s="74">
        <v>8.5</v>
      </c>
      <c r="E339" s="74">
        <v>2.1</v>
      </c>
      <c r="F339" s="65">
        <f t="shared" si="39"/>
        <v>5.3</v>
      </c>
      <c r="G339" s="65">
        <f t="shared" si="38"/>
        <v>93.4075464623897</v>
      </c>
      <c r="H339" s="122">
        <f t="shared" si="40"/>
        <v>3.431201736790178</v>
      </c>
      <c r="I339" s="100">
        <v>-1.4</v>
      </c>
      <c r="J339" s="32">
        <v>3</v>
      </c>
      <c r="K339" s="32" t="s">
        <v>51</v>
      </c>
      <c r="L339" s="32">
        <v>2</v>
      </c>
      <c r="M339" s="32">
        <v>4.9</v>
      </c>
      <c r="N339" s="101">
        <v>21.8</v>
      </c>
      <c r="O339" s="32" t="s">
        <v>128</v>
      </c>
      <c r="P339" s="115">
        <v>0.8</v>
      </c>
      <c r="Q339" s="32">
        <v>0</v>
      </c>
      <c r="R339" s="75"/>
      <c r="S339" s="32">
        <v>996</v>
      </c>
      <c r="T339" s="27" t="s">
        <v>397</v>
      </c>
      <c r="U339" s="1" t="s">
        <v>84</v>
      </c>
      <c r="V339" s="2">
        <v>40144</v>
      </c>
      <c r="AG339" s="231"/>
      <c r="AH339" s="231">
        <f t="shared" si="41"/>
        <v>8.36133472135519</v>
      </c>
      <c r="AI339" s="231">
        <f t="shared" si="42"/>
        <v>8.129717614725772</v>
      </c>
      <c r="AJ339" s="231">
        <f t="shared" si="43"/>
        <v>7.810117614725772</v>
      </c>
      <c r="AK339" s="231">
        <f t="shared" si="44"/>
        <v>3.431201736790178</v>
      </c>
      <c r="AL339" s="231"/>
      <c r="AM339" s="231"/>
      <c r="AN339" s="231"/>
      <c r="AO339" s="231"/>
      <c r="AP339" s="231"/>
      <c r="AQ339" s="231"/>
      <c r="AR339" s="231"/>
      <c r="AS339" s="231"/>
      <c r="AT339" s="231"/>
      <c r="AU339" s="231"/>
    </row>
    <row r="340" spans="1:47" ht="12.75">
      <c r="A340" s="33">
        <v>40145</v>
      </c>
      <c r="B340" s="120">
        <v>3.7</v>
      </c>
      <c r="C340" s="74">
        <v>3.5</v>
      </c>
      <c r="D340" s="74">
        <v>5.6</v>
      </c>
      <c r="E340" s="74">
        <v>2.5</v>
      </c>
      <c r="F340" s="65">
        <f t="shared" si="39"/>
        <v>4.05</v>
      </c>
      <c r="G340" s="65">
        <f t="shared" si="38"/>
        <v>96.5907631204283</v>
      </c>
      <c r="H340" s="122">
        <f t="shared" si="40"/>
        <v>3.2091145133283927</v>
      </c>
      <c r="I340" s="100">
        <v>-0.4</v>
      </c>
      <c r="J340" s="32">
        <v>8</v>
      </c>
      <c r="K340" s="32" t="s">
        <v>51</v>
      </c>
      <c r="L340" s="32">
        <v>2</v>
      </c>
      <c r="M340" s="32">
        <v>6.9</v>
      </c>
      <c r="N340" s="101">
        <v>28.8</v>
      </c>
      <c r="O340" s="32" t="s">
        <v>257</v>
      </c>
      <c r="P340" s="115">
        <v>5.5</v>
      </c>
      <c r="Q340" s="32">
        <v>0</v>
      </c>
      <c r="R340" s="75"/>
      <c r="S340" s="32">
        <v>990</v>
      </c>
      <c r="T340" s="27" t="s">
        <v>114</v>
      </c>
      <c r="U340" s="1" t="s">
        <v>85</v>
      </c>
      <c r="V340" s="2">
        <v>40145</v>
      </c>
      <c r="AG340" s="231"/>
      <c r="AH340" s="231">
        <f t="shared" si="41"/>
        <v>7.959741395023205</v>
      </c>
      <c r="AI340" s="231">
        <f t="shared" si="42"/>
        <v>7.848174955865539</v>
      </c>
      <c r="AJ340" s="231">
        <f t="shared" si="43"/>
        <v>7.688374955865539</v>
      </c>
      <c r="AK340" s="231">
        <f t="shared" si="44"/>
        <v>3.2091145133283927</v>
      </c>
      <c r="AL340" s="231"/>
      <c r="AM340" s="231"/>
      <c r="AN340" s="231"/>
      <c r="AO340" s="231"/>
      <c r="AP340" s="231"/>
      <c r="AQ340" s="231"/>
      <c r="AR340" s="231"/>
      <c r="AS340" s="231"/>
      <c r="AT340" s="231"/>
      <c r="AU340" s="231"/>
    </row>
    <row r="341" spans="1:47" ht="12.75">
      <c r="A341" s="33">
        <v>40146</v>
      </c>
      <c r="B341" s="120">
        <v>4.8</v>
      </c>
      <c r="C341" s="74">
        <v>4.6</v>
      </c>
      <c r="D341" s="74">
        <v>7.1</v>
      </c>
      <c r="E341" s="74">
        <v>3.3</v>
      </c>
      <c r="F341" s="65">
        <f t="shared" si="39"/>
        <v>5.199999999999999</v>
      </c>
      <c r="G341" s="65">
        <f t="shared" si="38"/>
        <v>96.7524946925869</v>
      </c>
      <c r="H341" s="122">
        <f t="shared" si="40"/>
        <v>4.328503932321036</v>
      </c>
      <c r="I341" s="100">
        <v>0.9</v>
      </c>
      <c r="J341" s="32">
        <v>5</v>
      </c>
      <c r="K341" s="32" t="s">
        <v>231</v>
      </c>
      <c r="L341" s="32">
        <v>1</v>
      </c>
      <c r="M341" s="32">
        <v>5.4</v>
      </c>
      <c r="N341" s="101">
        <v>25.4</v>
      </c>
      <c r="O341" s="32" t="s">
        <v>47</v>
      </c>
      <c r="P341" s="115">
        <v>2.7</v>
      </c>
      <c r="Q341" s="32">
        <v>0</v>
      </c>
      <c r="R341" s="75"/>
      <c r="S341" s="32">
        <v>985</v>
      </c>
      <c r="T341" s="27" t="s">
        <v>179</v>
      </c>
      <c r="U341" s="1" t="s">
        <v>86</v>
      </c>
      <c r="V341" s="2">
        <v>40146</v>
      </c>
      <c r="AG341" s="231"/>
      <c r="AH341" s="231">
        <f t="shared" si="41"/>
        <v>8.598757969942895</v>
      </c>
      <c r="AI341" s="231">
        <f t="shared" si="42"/>
        <v>8.479312848497392</v>
      </c>
      <c r="AJ341" s="231">
        <f t="shared" si="43"/>
        <v>8.319512848497391</v>
      </c>
      <c r="AK341" s="231">
        <f t="shared" si="44"/>
        <v>4.328503932321036</v>
      </c>
      <c r="AL341" s="231"/>
      <c r="AM341" s="231"/>
      <c r="AN341" s="231"/>
      <c r="AO341" s="231"/>
      <c r="AP341" s="231"/>
      <c r="AQ341" s="231"/>
      <c r="AR341" s="231"/>
      <c r="AS341" s="231"/>
      <c r="AT341" s="231"/>
      <c r="AU341" s="231"/>
    </row>
    <row r="342" spans="1:47" ht="13.5" thickBot="1">
      <c r="A342" s="198">
        <v>40147</v>
      </c>
      <c r="B342" s="199">
        <v>3</v>
      </c>
      <c r="C342" s="200">
        <v>1.7</v>
      </c>
      <c r="D342" s="200">
        <v>5.8</v>
      </c>
      <c r="E342" s="200">
        <v>2.9</v>
      </c>
      <c r="F342" s="201">
        <f t="shared" si="39"/>
        <v>4.35</v>
      </c>
      <c r="G342" s="201">
        <f t="shared" si="38"/>
        <v>77.43459807483346</v>
      </c>
      <c r="H342" s="202">
        <f t="shared" si="40"/>
        <v>-0.5526539450461575</v>
      </c>
      <c r="I342" s="203">
        <v>-0.9</v>
      </c>
      <c r="J342" s="204">
        <v>2</v>
      </c>
      <c r="K342" s="204" t="s">
        <v>46</v>
      </c>
      <c r="L342" s="204">
        <v>2</v>
      </c>
      <c r="M342" s="204">
        <v>2.3</v>
      </c>
      <c r="N342" s="205">
        <v>18.1</v>
      </c>
      <c r="O342" s="204" t="s">
        <v>53</v>
      </c>
      <c r="P342" s="206">
        <v>0</v>
      </c>
      <c r="Q342" s="204">
        <v>0</v>
      </c>
      <c r="R342" s="207"/>
      <c r="S342" s="204">
        <v>1002</v>
      </c>
      <c r="T342" s="208" t="s">
        <v>141</v>
      </c>
      <c r="U342" s="38" t="s">
        <v>87</v>
      </c>
      <c r="V342" s="209">
        <v>40147</v>
      </c>
      <c r="AG342" s="231"/>
      <c r="AH342" s="231">
        <f t="shared" si="41"/>
        <v>7.575279131016056</v>
      </c>
      <c r="AI342" s="231">
        <f t="shared" si="42"/>
        <v>6.90458694814902</v>
      </c>
      <c r="AJ342" s="231">
        <f t="shared" si="43"/>
        <v>5.8658869481490195</v>
      </c>
      <c r="AK342" s="231">
        <f t="shared" si="44"/>
        <v>-0.5526539450461575</v>
      </c>
      <c r="AL342" s="231"/>
      <c r="AM342" s="231"/>
      <c r="AN342" s="231"/>
      <c r="AO342" s="231"/>
      <c r="AP342" s="231"/>
      <c r="AQ342" s="231"/>
      <c r="AR342" s="231"/>
      <c r="AS342" s="231"/>
      <c r="AT342" s="231"/>
      <c r="AU342" s="231"/>
    </row>
    <row r="343" spans="1:47" s="222" customFormat="1" ht="14.25" thickBot="1" thickTop="1">
      <c r="A343" s="210">
        <v>40148</v>
      </c>
      <c r="B343" s="211">
        <v>-3</v>
      </c>
      <c r="C343" s="212">
        <v>-3.4</v>
      </c>
      <c r="D343" s="212">
        <v>6.5</v>
      </c>
      <c r="E343" s="212">
        <v>-3.7</v>
      </c>
      <c r="F343" s="213">
        <f t="shared" si="39"/>
        <v>1.4</v>
      </c>
      <c r="G343" s="213">
        <f t="shared" si="38"/>
        <v>91.17408022192694</v>
      </c>
      <c r="H343" s="214">
        <f t="shared" si="40"/>
        <v>-4.232458145520918</v>
      </c>
      <c r="I343" s="215">
        <v>-6.2</v>
      </c>
      <c r="J343" s="216">
        <v>4</v>
      </c>
      <c r="K343" s="216" t="s">
        <v>298</v>
      </c>
      <c r="L343" s="216">
        <v>0</v>
      </c>
      <c r="M343" s="216">
        <v>6.1</v>
      </c>
      <c r="N343" s="217">
        <v>24.7</v>
      </c>
      <c r="O343" s="216" t="s">
        <v>49</v>
      </c>
      <c r="P343" s="218">
        <v>2.8</v>
      </c>
      <c r="Q343" s="216">
        <v>0</v>
      </c>
      <c r="R343" s="219"/>
      <c r="S343" s="216">
        <v>1014</v>
      </c>
      <c r="T343" s="220" t="s">
        <v>95</v>
      </c>
      <c r="U343" s="216" t="s">
        <v>88</v>
      </c>
      <c r="V343" s="221">
        <v>40148</v>
      </c>
      <c r="AG343" s="235"/>
      <c r="AH343" s="235">
        <f t="shared" si="41"/>
        <v>4.896415715667085</v>
      </c>
      <c r="AI343" s="235">
        <f t="shared" si="42"/>
        <v>4.752261992601347</v>
      </c>
      <c r="AJ343" s="235">
        <f t="shared" si="43"/>
        <v>4.4642619926013465</v>
      </c>
      <c r="AK343" s="235">
        <f t="shared" si="44"/>
        <v>-4.232458145520918</v>
      </c>
      <c r="AL343" s="235"/>
      <c r="AM343" s="235"/>
      <c r="AN343" s="235"/>
      <c r="AO343" s="235"/>
      <c r="AP343" s="235"/>
      <c r="AQ343" s="235"/>
      <c r="AR343" s="235"/>
      <c r="AS343" s="235"/>
      <c r="AT343" s="235"/>
      <c r="AU343" s="235"/>
    </row>
    <row r="344" spans="1:47" ht="13.5" thickTop="1">
      <c r="A344" s="186">
        <v>40149</v>
      </c>
      <c r="B344" s="187">
        <v>6.5</v>
      </c>
      <c r="C344" s="188">
        <v>6.5</v>
      </c>
      <c r="D344" s="188">
        <v>7.6</v>
      </c>
      <c r="E344" s="188">
        <v>-3</v>
      </c>
      <c r="F344" s="65">
        <f t="shared" si="39"/>
        <v>2.3</v>
      </c>
      <c r="G344" s="65">
        <f t="shared" si="38"/>
        <v>100</v>
      </c>
      <c r="H344" s="189">
        <f t="shared" si="40"/>
        <v>6.500000000000001</v>
      </c>
      <c r="I344" s="190">
        <v>1</v>
      </c>
      <c r="J344" s="191">
        <v>8</v>
      </c>
      <c r="K344" s="191" t="s">
        <v>49</v>
      </c>
      <c r="L344" s="191">
        <v>2</v>
      </c>
      <c r="M344" s="191">
        <v>6.6</v>
      </c>
      <c r="N344" s="192">
        <v>26.2</v>
      </c>
      <c r="O344" s="191" t="s">
        <v>49</v>
      </c>
      <c r="P344" s="193">
        <v>0.7</v>
      </c>
      <c r="Q344" s="191">
        <v>0</v>
      </c>
      <c r="R344" s="194"/>
      <c r="S344" s="191">
        <v>999</v>
      </c>
      <c r="T344" s="195" t="s">
        <v>325</v>
      </c>
      <c r="U344" s="196" t="s">
        <v>89</v>
      </c>
      <c r="V344" s="197">
        <v>40149</v>
      </c>
      <c r="AG344" s="231"/>
      <c r="AH344" s="231">
        <f t="shared" si="41"/>
        <v>9.67551615678414</v>
      </c>
      <c r="AI344" s="231">
        <f t="shared" si="42"/>
        <v>9.67551615678414</v>
      </c>
      <c r="AJ344" s="231">
        <f t="shared" si="43"/>
        <v>9.67551615678414</v>
      </c>
      <c r="AK344" s="231">
        <f t="shared" si="44"/>
        <v>6.500000000000001</v>
      </c>
      <c r="AL344" s="231"/>
      <c r="AM344" s="231"/>
      <c r="AN344" s="231"/>
      <c r="AO344" s="231"/>
      <c r="AP344" s="231"/>
      <c r="AQ344" s="231"/>
      <c r="AR344" s="231"/>
      <c r="AS344" s="231"/>
      <c r="AT344" s="231"/>
      <c r="AU344" s="231"/>
    </row>
    <row r="345" spans="1:47" ht="12.75">
      <c r="A345" s="33">
        <v>40150</v>
      </c>
      <c r="B345" s="120">
        <v>6.1</v>
      </c>
      <c r="C345" s="74">
        <v>5.7</v>
      </c>
      <c r="D345" s="74">
        <v>6.2</v>
      </c>
      <c r="E345" s="74">
        <v>5.3</v>
      </c>
      <c r="F345" s="65">
        <f t="shared" si="39"/>
        <v>5.75</v>
      </c>
      <c r="G345" s="65">
        <f t="shared" si="38"/>
        <v>93.87203412538315</v>
      </c>
      <c r="H345" s="122">
        <f t="shared" si="40"/>
        <v>5.188834427748179</v>
      </c>
      <c r="I345" s="100">
        <v>1.4</v>
      </c>
      <c r="J345" s="32">
        <v>8</v>
      </c>
      <c r="K345" s="32" t="s">
        <v>275</v>
      </c>
      <c r="L345" s="32">
        <v>4</v>
      </c>
      <c r="M345" s="32">
        <v>6.9</v>
      </c>
      <c r="N345" s="101">
        <v>25.4</v>
      </c>
      <c r="O345" s="32" t="s">
        <v>128</v>
      </c>
      <c r="P345" s="115">
        <v>0.9</v>
      </c>
      <c r="Q345" s="32">
        <v>0</v>
      </c>
      <c r="R345" s="75"/>
      <c r="S345" s="32">
        <v>996</v>
      </c>
      <c r="T345" s="27" t="s">
        <v>154</v>
      </c>
      <c r="U345" s="1" t="s">
        <v>300</v>
      </c>
      <c r="V345" s="2">
        <v>40150</v>
      </c>
      <c r="AG345" s="231"/>
      <c r="AH345" s="231">
        <f t="shared" si="41"/>
        <v>9.41200153393066</v>
      </c>
      <c r="AI345" s="231">
        <f t="shared" si="42"/>
        <v>9.154837291812974</v>
      </c>
      <c r="AJ345" s="231">
        <f t="shared" si="43"/>
        <v>8.835237291812975</v>
      </c>
      <c r="AK345" s="231">
        <f t="shared" si="44"/>
        <v>5.188834427748179</v>
      </c>
      <c r="AL345" s="231"/>
      <c r="AM345" s="231"/>
      <c r="AN345" s="231"/>
      <c r="AO345" s="231"/>
      <c r="AP345" s="231"/>
      <c r="AQ345" s="231"/>
      <c r="AR345" s="231"/>
      <c r="AS345" s="231"/>
      <c r="AT345" s="231"/>
      <c r="AU345" s="231"/>
    </row>
    <row r="346" spans="1:47" ht="12.75">
      <c r="A346" s="33">
        <v>40151</v>
      </c>
      <c r="B346" s="120">
        <v>1.5</v>
      </c>
      <c r="C346" s="74">
        <v>1</v>
      </c>
      <c r="D346" s="74">
        <v>8.2</v>
      </c>
      <c r="E346" s="74">
        <v>0.6</v>
      </c>
      <c r="F346" s="65">
        <f t="shared" si="39"/>
        <v>4.3999999999999995</v>
      </c>
      <c r="G346" s="65">
        <f t="shared" si="38"/>
        <v>90.59607410927872</v>
      </c>
      <c r="H346" s="122">
        <f t="shared" si="40"/>
        <v>0.13263554088170182</v>
      </c>
      <c r="I346" s="100">
        <v>-2.7</v>
      </c>
      <c r="J346" s="32">
        <v>3</v>
      </c>
      <c r="K346" s="32" t="s">
        <v>128</v>
      </c>
      <c r="L346" s="32">
        <v>2</v>
      </c>
      <c r="M346" s="32">
        <v>4.7</v>
      </c>
      <c r="N346" s="101">
        <v>14.4</v>
      </c>
      <c r="O346" s="32" t="s">
        <v>128</v>
      </c>
      <c r="P346" s="115">
        <v>5.5</v>
      </c>
      <c r="Q346" s="32">
        <v>0</v>
      </c>
      <c r="R346" s="75"/>
      <c r="S346" s="32">
        <v>1009</v>
      </c>
      <c r="T346" s="27" t="s">
        <v>421</v>
      </c>
      <c r="U346" s="1" t="s">
        <v>84</v>
      </c>
      <c r="V346" s="2">
        <v>40151</v>
      </c>
      <c r="AG346" s="231"/>
      <c r="AH346" s="231">
        <f t="shared" si="41"/>
        <v>6.8062058612105245</v>
      </c>
      <c r="AI346" s="231">
        <f t="shared" si="42"/>
        <v>6.565655306052358</v>
      </c>
      <c r="AJ346" s="231">
        <f t="shared" si="43"/>
        <v>6.166155306052358</v>
      </c>
      <c r="AK346" s="231">
        <f t="shared" si="44"/>
        <v>0.13263554088170182</v>
      </c>
      <c r="AL346" s="231"/>
      <c r="AM346" s="231"/>
      <c r="AN346" s="231"/>
      <c r="AO346" s="231"/>
      <c r="AP346" s="231"/>
      <c r="AQ346" s="231"/>
      <c r="AR346" s="231"/>
      <c r="AS346" s="231"/>
      <c r="AT346" s="231"/>
      <c r="AU346" s="231"/>
    </row>
    <row r="347" spans="1:47" ht="12.75">
      <c r="A347" s="33">
        <v>40152</v>
      </c>
      <c r="B347" s="120">
        <v>6.1</v>
      </c>
      <c r="C347" s="74">
        <v>6</v>
      </c>
      <c r="D347" s="74">
        <v>11.9</v>
      </c>
      <c r="E347" s="74">
        <v>1.5</v>
      </c>
      <c r="F347" s="65">
        <f t="shared" si="39"/>
        <v>6.7</v>
      </c>
      <c r="G347" s="65">
        <f t="shared" si="38"/>
        <v>98.46173817071555</v>
      </c>
      <c r="H347" s="122">
        <f t="shared" si="40"/>
        <v>5.8760072100054055</v>
      </c>
      <c r="I347" s="100">
        <v>0.6</v>
      </c>
      <c r="J347" s="32">
        <v>2</v>
      </c>
      <c r="K347" s="32" t="s">
        <v>51</v>
      </c>
      <c r="L347" s="32">
        <v>2</v>
      </c>
      <c r="M347" s="32">
        <v>7.6</v>
      </c>
      <c r="N347" s="101">
        <v>27.7</v>
      </c>
      <c r="O347" s="32" t="s">
        <v>257</v>
      </c>
      <c r="P347" s="115">
        <v>19.3</v>
      </c>
      <c r="Q347" s="32">
        <v>0</v>
      </c>
      <c r="R347" s="75"/>
      <c r="S347" s="32">
        <v>997</v>
      </c>
      <c r="T347" s="27" t="s">
        <v>152</v>
      </c>
      <c r="U347" s="1" t="s">
        <v>85</v>
      </c>
      <c r="V347" s="2">
        <v>40152</v>
      </c>
      <c r="AG347" s="231"/>
      <c r="AH347" s="231">
        <f t="shared" si="41"/>
        <v>9.41200153393066</v>
      </c>
      <c r="AI347" s="231">
        <f t="shared" si="42"/>
        <v>9.347120306962537</v>
      </c>
      <c r="AJ347" s="231">
        <f t="shared" si="43"/>
        <v>9.267220306962537</v>
      </c>
      <c r="AK347" s="231">
        <f t="shared" si="44"/>
        <v>5.8760072100054055</v>
      </c>
      <c r="AL347" s="231"/>
      <c r="AM347" s="231"/>
      <c r="AN347" s="231"/>
      <c r="AO347" s="231"/>
      <c r="AP347" s="231"/>
      <c r="AQ347" s="231"/>
      <c r="AR347" s="231"/>
      <c r="AS347" s="231"/>
      <c r="AT347" s="231"/>
      <c r="AU347" s="231"/>
    </row>
    <row r="348" spans="1:47" ht="12.75">
      <c r="A348" s="33">
        <v>40153</v>
      </c>
      <c r="B348" s="120">
        <v>8.5</v>
      </c>
      <c r="C348" s="74">
        <v>8</v>
      </c>
      <c r="D348" s="74">
        <v>9.6</v>
      </c>
      <c r="E348" s="74">
        <v>6.1</v>
      </c>
      <c r="F348" s="65">
        <f t="shared" si="39"/>
        <v>7.85</v>
      </c>
      <c r="G348" s="65">
        <f t="shared" si="38"/>
        <v>93.0583390977612</v>
      </c>
      <c r="H348" s="122">
        <f t="shared" si="40"/>
        <v>7.44357875455782</v>
      </c>
      <c r="I348" s="100">
        <v>5.5</v>
      </c>
      <c r="J348" s="32">
        <v>7</v>
      </c>
      <c r="K348" s="32" t="s">
        <v>51</v>
      </c>
      <c r="L348" s="32">
        <v>3</v>
      </c>
      <c r="M348" s="32">
        <v>9.5</v>
      </c>
      <c r="N348" s="101">
        <v>33.2</v>
      </c>
      <c r="O348" s="32" t="s">
        <v>299</v>
      </c>
      <c r="P348" s="115">
        <v>0.5</v>
      </c>
      <c r="Q348" s="32">
        <v>0</v>
      </c>
      <c r="R348" s="75"/>
      <c r="S348" s="32">
        <v>989</v>
      </c>
      <c r="T348" s="27" t="s">
        <v>376</v>
      </c>
      <c r="U348" s="1" t="s">
        <v>86</v>
      </c>
      <c r="V348" s="2">
        <v>40153</v>
      </c>
      <c r="AG348" s="231"/>
      <c r="AH348" s="231">
        <f t="shared" si="41"/>
        <v>11.093113863278093</v>
      </c>
      <c r="AI348" s="231">
        <f t="shared" si="42"/>
        <v>10.722567515390086</v>
      </c>
      <c r="AJ348" s="231">
        <f t="shared" si="43"/>
        <v>10.323067515390086</v>
      </c>
      <c r="AK348" s="231">
        <f t="shared" si="44"/>
        <v>7.44357875455782</v>
      </c>
      <c r="AL348" s="231"/>
      <c r="AM348" s="231"/>
      <c r="AN348" s="231"/>
      <c r="AO348" s="231"/>
      <c r="AP348" s="231"/>
      <c r="AQ348" s="231"/>
      <c r="AR348" s="231"/>
      <c r="AS348" s="231"/>
      <c r="AT348" s="231"/>
      <c r="AU348" s="231"/>
    </row>
    <row r="349" spans="1:47" ht="12.75">
      <c r="A349" s="33">
        <v>40154</v>
      </c>
      <c r="B349" s="120">
        <v>8.1</v>
      </c>
      <c r="C349" s="74">
        <v>7.5</v>
      </c>
      <c r="D349" s="74">
        <v>10.1</v>
      </c>
      <c r="E349" s="74">
        <v>5.9</v>
      </c>
      <c r="F349" s="65">
        <f t="shared" si="39"/>
        <v>8</v>
      </c>
      <c r="G349" s="65">
        <f t="shared" si="38"/>
        <v>91.55021128885946</v>
      </c>
      <c r="H349" s="122">
        <f t="shared" si="40"/>
        <v>6.809083507856489</v>
      </c>
      <c r="I349" s="100">
        <v>2.9</v>
      </c>
      <c r="J349" s="32">
        <v>8</v>
      </c>
      <c r="K349" s="32" t="s">
        <v>257</v>
      </c>
      <c r="L349" s="32">
        <v>5</v>
      </c>
      <c r="M349" s="32">
        <v>8.8</v>
      </c>
      <c r="N349" s="101">
        <v>40.6</v>
      </c>
      <c r="O349" s="32" t="s">
        <v>257</v>
      </c>
      <c r="P349" s="115">
        <v>3.6</v>
      </c>
      <c r="Q349" s="32">
        <v>0</v>
      </c>
      <c r="R349" s="75"/>
      <c r="S349" s="32">
        <v>997</v>
      </c>
      <c r="T349" s="27" t="s">
        <v>409</v>
      </c>
      <c r="U349" s="1" t="s">
        <v>87</v>
      </c>
      <c r="V349" s="2">
        <v>40154</v>
      </c>
      <c r="AG349" s="231"/>
      <c r="AH349" s="231">
        <f t="shared" si="41"/>
        <v>10.795791854163713</v>
      </c>
      <c r="AI349" s="231">
        <f t="shared" si="42"/>
        <v>10.362970252792357</v>
      </c>
      <c r="AJ349" s="231">
        <f t="shared" si="43"/>
        <v>9.883570252792357</v>
      </c>
      <c r="AK349" s="231">
        <f t="shared" si="44"/>
        <v>6.809083507856489</v>
      </c>
      <c r="AL349" s="231"/>
      <c r="AM349" s="231"/>
      <c r="AN349" s="231"/>
      <c r="AO349" s="231"/>
      <c r="AP349" s="231"/>
      <c r="AQ349" s="231"/>
      <c r="AR349" s="231"/>
      <c r="AS349" s="231"/>
      <c r="AT349" s="231"/>
      <c r="AU349" s="231"/>
    </row>
    <row r="350" spans="1:47" ht="12.75">
      <c r="A350" s="33">
        <v>40155</v>
      </c>
      <c r="B350" s="120">
        <v>4.3</v>
      </c>
      <c r="C350" s="74">
        <v>4.1</v>
      </c>
      <c r="D350" s="74">
        <v>9.9</v>
      </c>
      <c r="E350" s="74">
        <v>2.7</v>
      </c>
      <c r="F350" s="65">
        <f t="shared" si="39"/>
        <v>6.300000000000001</v>
      </c>
      <c r="G350" s="65">
        <f t="shared" si="38"/>
        <v>96.68059421573295</v>
      </c>
      <c r="H350" s="122">
        <f t="shared" si="40"/>
        <v>3.8198811600803233</v>
      </c>
      <c r="I350" s="100">
        <v>-1.3</v>
      </c>
      <c r="J350" s="32">
        <v>3</v>
      </c>
      <c r="K350" s="32" t="s">
        <v>51</v>
      </c>
      <c r="L350" s="32">
        <v>2</v>
      </c>
      <c r="M350" s="32">
        <v>5.6</v>
      </c>
      <c r="N350" s="101">
        <v>18.8</v>
      </c>
      <c r="O350" s="32" t="s">
        <v>257</v>
      </c>
      <c r="P350" s="115">
        <v>0.8</v>
      </c>
      <c r="Q350" s="32">
        <v>0</v>
      </c>
      <c r="R350" s="75"/>
      <c r="S350" s="32">
        <v>1009</v>
      </c>
      <c r="T350" s="27" t="s">
        <v>101</v>
      </c>
      <c r="U350" s="1" t="s">
        <v>88</v>
      </c>
      <c r="V350" s="2">
        <v>40155</v>
      </c>
      <c r="AG350" s="231"/>
      <c r="AH350" s="231">
        <f t="shared" si="41"/>
        <v>8.302890934011156</v>
      </c>
      <c r="AI350" s="231">
        <f t="shared" si="42"/>
        <v>8.187084292086206</v>
      </c>
      <c r="AJ350" s="231">
        <f t="shared" si="43"/>
        <v>8.027284292086206</v>
      </c>
      <c r="AK350" s="231">
        <f t="shared" si="44"/>
        <v>3.8198811600803233</v>
      </c>
      <c r="AL350" s="231"/>
      <c r="AM350" s="231"/>
      <c r="AN350" s="231"/>
      <c r="AO350" s="231"/>
      <c r="AP350" s="231"/>
      <c r="AQ350" s="231"/>
      <c r="AR350" s="231"/>
      <c r="AS350" s="231"/>
      <c r="AT350" s="231"/>
      <c r="AU350" s="231"/>
    </row>
    <row r="351" spans="1:47" ht="12.75">
      <c r="A351" s="33">
        <v>40156</v>
      </c>
      <c r="B351" s="120">
        <v>5.5</v>
      </c>
      <c r="C351" s="74">
        <v>5.5</v>
      </c>
      <c r="D351" s="74">
        <v>9.4</v>
      </c>
      <c r="E351" s="74">
        <v>4.3</v>
      </c>
      <c r="F351" s="65">
        <f t="shared" si="39"/>
        <v>6.85</v>
      </c>
      <c r="G351" s="65">
        <f t="shared" si="38"/>
        <v>100</v>
      </c>
      <c r="H351" s="122">
        <f t="shared" si="40"/>
        <v>5.500000000000001</v>
      </c>
      <c r="I351" s="100">
        <v>1.6</v>
      </c>
      <c r="J351" s="32">
        <v>3</v>
      </c>
      <c r="K351" s="32" t="s">
        <v>257</v>
      </c>
      <c r="L351" s="32">
        <v>1</v>
      </c>
      <c r="M351" s="32">
        <v>2.3</v>
      </c>
      <c r="N351" s="101">
        <v>13.3</v>
      </c>
      <c r="O351" s="32" t="s">
        <v>257</v>
      </c>
      <c r="P351" s="115">
        <v>3.1</v>
      </c>
      <c r="Q351" s="32">
        <v>0</v>
      </c>
      <c r="R351" s="75"/>
      <c r="S351" s="32">
        <v>1017</v>
      </c>
      <c r="T351" s="27" t="s">
        <v>74</v>
      </c>
      <c r="U351" s="1" t="s">
        <v>89</v>
      </c>
      <c r="V351" s="2">
        <v>40156</v>
      </c>
      <c r="AG351" s="231"/>
      <c r="AH351" s="231">
        <f t="shared" si="41"/>
        <v>9.028595330281249</v>
      </c>
      <c r="AI351" s="231">
        <f t="shared" si="42"/>
        <v>9.028595330281249</v>
      </c>
      <c r="AJ351" s="231">
        <f t="shared" si="43"/>
        <v>9.028595330281249</v>
      </c>
      <c r="AK351" s="231">
        <f t="shared" si="44"/>
        <v>5.500000000000001</v>
      </c>
      <c r="AL351" s="231"/>
      <c r="AM351" s="231"/>
      <c r="AN351" s="231"/>
      <c r="AO351" s="231"/>
      <c r="AP351" s="231"/>
      <c r="AQ351" s="231"/>
      <c r="AR351" s="231"/>
      <c r="AS351" s="231"/>
      <c r="AT351" s="231"/>
      <c r="AU351" s="231"/>
    </row>
    <row r="352" spans="1:47" ht="12.75">
      <c r="A352" s="33">
        <v>40157</v>
      </c>
      <c r="B352" s="120">
        <v>4.9</v>
      </c>
      <c r="C352" s="74">
        <v>4.7</v>
      </c>
      <c r="D352" s="74">
        <v>8.6</v>
      </c>
      <c r="E352" s="74">
        <v>3.8</v>
      </c>
      <c r="F352" s="65">
        <f t="shared" si="39"/>
        <v>6.199999999999999</v>
      </c>
      <c r="G352" s="65">
        <f t="shared" si="38"/>
        <v>96.76656286428401</v>
      </c>
      <c r="H352" s="122">
        <f t="shared" si="40"/>
        <v>4.430191594125411</v>
      </c>
      <c r="I352" s="100">
        <v>-1.2</v>
      </c>
      <c r="J352" s="32">
        <v>6</v>
      </c>
      <c r="K352" s="32" t="s">
        <v>52</v>
      </c>
      <c r="L352" s="32">
        <v>2</v>
      </c>
      <c r="M352" s="32">
        <v>2.6</v>
      </c>
      <c r="N352" s="101">
        <v>16.6</v>
      </c>
      <c r="O352" s="32" t="s">
        <v>275</v>
      </c>
      <c r="P352" s="115">
        <v>0.2</v>
      </c>
      <c r="Q352" s="32">
        <v>0</v>
      </c>
      <c r="R352" s="75"/>
      <c r="S352" s="32">
        <v>1027</v>
      </c>
      <c r="T352" s="27" t="s">
        <v>109</v>
      </c>
      <c r="U352" s="1" t="s">
        <v>300</v>
      </c>
      <c r="V352" s="2">
        <v>40157</v>
      </c>
      <c r="AG352" s="231"/>
      <c r="AH352" s="231">
        <f t="shared" si="41"/>
        <v>8.659035531865939</v>
      </c>
      <c r="AI352" s="231">
        <f t="shared" si="42"/>
        <v>8.538851061383744</v>
      </c>
      <c r="AJ352" s="231">
        <f t="shared" si="43"/>
        <v>8.379051061383743</v>
      </c>
      <c r="AK352" s="231">
        <f t="shared" si="44"/>
        <v>4.430191594125411</v>
      </c>
      <c r="AL352" s="231"/>
      <c r="AM352" s="231"/>
      <c r="AN352" s="231"/>
      <c r="AO352" s="231"/>
      <c r="AP352" s="231"/>
      <c r="AQ352" s="231"/>
      <c r="AR352" s="231"/>
      <c r="AS352" s="231"/>
      <c r="AT352" s="231"/>
      <c r="AU352" s="231"/>
    </row>
    <row r="353" spans="1:47" ht="12.75">
      <c r="A353" s="33">
        <v>40158</v>
      </c>
      <c r="B353" s="120">
        <v>0.2</v>
      </c>
      <c r="C353" s="74">
        <v>0</v>
      </c>
      <c r="D353" s="74">
        <v>4.9</v>
      </c>
      <c r="E353" s="74">
        <v>-2.6</v>
      </c>
      <c r="F353" s="65">
        <f t="shared" si="39"/>
        <v>1.1500000000000001</v>
      </c>
      <c r="G353" s="65">
        <f t="shared" si="38"/>
        <v>95.97841090133812</v>
      </c>
      <c r="H353" s="122">
        <f t="shared" si="40"/>
        <v>-0.36406580529685445</v>
      </c>
      <c r="I353" s="100">
        <v>-4.9</v>
      </c>
      <c r="J353" s="158">
        <v>8</v>
      </c>
      <c r="K353" s="32" t="s">
        <v>128</v>
      </c>
      <c r="L353" s="32">
        <v>1</v>
      </c>
      <c r="M353" s="32">
        <v>0</v>
      </c>
      <c r="N353" s="101">
        <v>6.6</v>
      </c>
      <c r="O353" s="32" t="s">
        <v>128</v>
      </c>
      <c r="P353" s="115">
        <v>0.2</v>
      </c>
      <c r="Q353" s="32">
        <v>0</v>
      </c>
      <c r="R353" s="75"/>
      <c r="S353" s="32">
        <v>1035</v>
      </c>
      <c r="T353" s="27" t="s">
        <v>241</v>
      </c>
      <c r="U353" s="1" t="s">
        <v>84</v>
      </c>
      <c r="V353" s="2">
        <v>40158</v>
      </c>
      <c r="AG353" s="231"/>
      <c r="AH353" s="231">
        <f t="shared" si="41"/>
        <v>6.196393484898889</v>
      </c>
      <c r="AI353" s="231">
        <f t="shared" si="42"/>
        <v>6.107</v>
      </c>
      <c r="AJ353" s="231">
        <f t="shared" si="43"/>
        <v>5.9472000000000005</v>
      </c>
      <c r="AK353" s="231">
        <f t="shared" si="44"/>
        <v>-0.36406580529685445</v>
      </c>
      <c r="AL353" s="231"/>
      <c r="AM353" s="231"/>
      <c r="AN353" s="231"/>
      <c r="AO353" s="231"/>
      <c r="AP353" s="231"/>
      <c r="AQ353" s="231"/>
      <c r="AR353" s="231"/>
      <c r="AS353" s="231"/>
      <c r="AT353" s="231"/>
      <c r="AU353" s="231"/>
    </row>
    <row r="354" spans="1:47" ht="12.75">
      <c r="A354" s="33">
        <v>40159</v>
      </c>
      <c r="B354" s="120">
        <v>3.6</v>
      </c>
      <c r="C354" s="74">
        <v>3.5</v>
      </c>
      <c r="D354" s="74">
        <v>6.3</v>
      </c>
      <c r="E354" s="74">
        <v>0.2</v>
      </c>
      <c r="F354" s="65">
        <f t="shared" si="39"/>
        <v>3.25</v>
      </c>
      <c r="G354" s="65">
        <f t="shared" si="38"/>
        <v>98.28551290449003</v>
      </c>
      <c r="H354" s="122">
        <f t="shared" si="40"/>
        <v>3.3552179583626653</v>
      </c>
      <c r="I354" s="100">
        <v>1</v>
      </c>
      <c r="J354" s="32">
        <v>6</v>
      </c>
      <c r="K354" s="32" t="s">
        <v>128</v>
      </c>
      <c r="L354" s="32">
        <v>1</v>
      </c>
      <c r="M354" s="32">
        <v>0.6</v>
      </c>
      <c r="N354" s="101">
        <v>13.6</v>
      </c>
      <c r="O354" s="32" t="s">
        <v>231</v>
      </c>
      <c r="P354" s="115">
        <v>0</v>
      </c>
      <c r="Q354" s="32">
        <v>0</v>
      </c>
      <c r="R354" s="75"/>
      <c r="S354" s="32">
        <v>1035</v>
      </c>
      <c r="T354" s="27" t="s">
        <v>463</v>
      </c>
      <c r="U354" s="1" t="s">
        <v>85</v>
      </c>
      <c r="V354" s="2">
        <v>40159</v>
      </c>
      <c r="AG354" s="231"/>
      <c r="AH354" s="231">
        <f t="shared" si="41"/>
        <v>7.903784318055541</v>
      </c>
      <c r="AI354" s="231">
        <f t="shared" si="42"/>
        <v>7.848174955865539</v>
      </c>
      <c r="AJ354" s="231">
        <f t="shared" si="43"/>
        <v>7.768274955865539</v>
      </c>
      <c r="AK354" s="231">
        <f t="shared" si="44"/>
        <v>3.3552179583626653</v>
      </c>
      <c r="AL354" s="231"/>
      <c r="AM354" s="231"/>
      <c r="AN354" s="231"/>
      <c r="AO354" s="231"/>
      <c r="AP354" s="231"/>
      <c r="AQ354" s="231"/>
      <c r="AR354" s="231"/>
      <c r="AS354" s="231"/>
      <c r="AT354" s="231"/>
      <c r="AU354" s="231"/>
    </row>
    <row r="355" spans="1:47" ht="12.75">
      <c r="A355" s="33">
        <v>40160</v>
      </c>
      <c r="B355" s="120">
        <v>0.6</v>
      </c>
      <c r="C355" s="74">
        <v>0.6</v>
      </c>
      <c r="D355" s="74">
        <v>5.1</v>
      </c>
      <c r="E355" s="74">
        <v>-0.7</v>
      </c>
      <c r="F355" s="65">
        <f t="shared" si="39"/>
        <v>2.1999999999999997</v>
      </c>
      <c r="G355" s="65">
        <f t="shared" si="38"/>
        <v>100</v>
      </c>
      <c r="H355" s="122">
        <f t="shared" si="40"/>
        <v>0.5999999999999986</v>
      </c>
      <c r="I355" s="100">
        <v>-3.8</v>
      </c>
      <c r="J355" s="32">
        <v>4</v>
      </c>
      <c r="K355" s="32" t="s">
        <v>298</v>
      </c>
      <c r="L355" s="32">
        <v>0</v>
      </c>
      <c r="M355" s="32">
        <v>0.1</v>
      </c>
      <c r="N355" s="101">
        <v>10.3</v>
      </c>
      <c r="O355" s="32" t="s">
        <v>47</v>
      </c>
      <c r="P355" s="115">
        <v>0.6</v>
      </c>
      <c r="Q355" s="32">
        <v>0</v>
      </c>
      <c r="R355" s="75"/>
      <c r="S355" s="32">
        <v>1031</v>
      </c>
      <c r="T355" s="27" t="s">
        <v>173</v>
      </c>
      <c r="U355" s="1" t="s">
        <v>86</v>
      </c>
      <c r="V355" s="2">
        <v>40160</v>
      </c>
      <c r="AG355" s="231"/>
      <c r="AH355" s="231">
        <f t="shared" si="41"/>
        <v>6.378660943113899</v>
      </c>
      <c r="AI355" s="231">
        <f t="shared" si="42"/>
        <v>6.378660943113899</v>
      </c>
      <c r="AJ355" s="231">
        <f t="shared" si="43"/>
        <v>6.378660943113899</v>
      </c>
      <c r="AK355" s="231">
        <f t="shared" si="44"/>
        <v>0.5999999999999986</v>
      </c>
      <c r="AL355" s="231"/>
      <c r="AM355" s="231"/>
      <c r="AN355" s="231"/>
      <c r="AO355" s="231"/>
      <c r="AP355" s="231"/>
      <c r="AQ355" s="231"/>
      <c r="AR355" s="231"/>
      <c r="AS355" s="231"/>
      <c r="AT355" s="231"/>
      <c r="AU355" s="231"/>
    </row>
    <row r="356" spans="1:47" ht="12.75">
      <c r="A356" s="33">
        <v>40161</v>
      </c>
      <c r="B356" s="120">
        <v>3.5</v>
      </c>
      <c r="C356" s="74">
        <v>3.4</v>
      </c>
      <c r="D356" s="74">
        <v>5</v>
      </c>
      <c r="E356" s="74">
        <v>0.6</v>
      </c>
      <c r="F356" s="65">
        <f t="shared" si="39"/>
        <v>2.8</v>
      </c>
      <c r="G356" s="65">
        <f t="shared" si="38"/>
        <v>98.27777150868837</v>
      </c>
      <c r="H356" s="122">
        <f t="shared" si="40"/>
        <v>3.25430674452266</v>
      </c>
      <c r="I356" s="100">
        <v>0.9</v>
      </c>
      <c r="J356" s="32">
        <v>8</v>
      </c>
      <c r="K356" s="32" t="s">
        <v>46</v>
      </c>
      <c r="L356" s="32">
        <v>1</v>
      </c>
      <c r="M356" s="32">
        <v>0.9</v>
      </c>
      <c r="N356" s="101">
        <v>13.6</v>
      </c>
      <c r="O356" s="32" t="s">
        <v>72</v>
      </c>
      <c r="P356" s="115">
        <v>4.5</v>
      </c>
      <c r="Q356" s="32">
        <v>0</v>
      </c>
      <c r="R356" s="75"/>
      <c r="S356" s="32">
        <v>1024</v>
      </c>
      <c r="T356" s="27" t="s">
        <v>64</v>
      </c>
      <c r="U356" s="1" t="s">
        <v>87</v>
      </c>
      <c r="V356" s="2">
        <v>40161</v>
      </c>
      <c r="AG356" s="231"/>
      <c r="AH356" s="231">
        <f t="shared" si="41"/>
        <v>7.848174955865539</v>
      </c>
      <c r="AI356" s="231">
        <f t="shared" si="42"/>
        <v>7.792911450727639</v>
      </c>
      <c r="AJ356" s="231">
        <f t="shared" si="43"/>
        <v>7.713011450727639</v>
      </c>
      <c r="AK356" s="231">
        <f t="shared" si="44"/>
        <v>3.25430674452266</v>
      </c>
      <c r="AL356" s="231"/>
      <c r="AM356" s="231"/>
      <c r="AN356" s="231"/>
      <c r="AO356" s="231"/>
      <c r="AP356" s="231"/>
      <c r="AQ356" s="231"/>
      <c r="AR356" s="231"/>
      <c r="AS356" s="231"/>
      <c r="AT356" s="231"/>
      <c r="AU356" s="231"/>
    </row>
    <row r="357" spans="1:47" ht="12.75">
      <c r="A357" s="33">
        <v>40162</v>
      </c>
      <c r="B357" s="120">
        <v>3.4</v>
      </c>
      <c r="C357" s="74">
        <v>3.2</v>
      </c>
      <c r="D357" s="74">
        <v>3.4</v>
      </c>
      <c r="E357" s="74">
        <v>3.4</v>
      </c>
      <c r="F357" s="65">
        <f t="shared" si="39"/>
        <v>3.4</v>
      </c>
      <c r="G357" s="65">
        <f t="shared" si="38"/>
        <v>96.54433608054366</v>
      </c>
      <c r="H357" s="122">
        <f t="shared" si="40"/>
        <v>2.903552980158493</v>
      </c>
      <c r="I357" s="100">
        <v>1.5</v>
      </c>
      <c r="J357" s="32">
        <v>8</v>
      </c>
      <c r="K357" s="32" t="s">
        <v>48</v>
      </c>
      <c r="L357" s="32">
        <v>3</v>
      </c>
      <c r="M357" s="32">
        <v>3.5</v>
      </c>
      <c r="N357" s="101">
        <v>15.1</v>
      </c>
      <c r="O357" s="32" t="s">
        <v>299</v>
      </c>
      <c r="P357" s="115">
        <v>0.1</v>
      </c>
      <c r="Q357" s="32">
        <v>0</v>
      </c>
      <c r="R357" s="75"/>
      <c r="S357" s="32">
        <v>1019</v>
      </c>
      <c r="T357" s="27" t="s">
        <v>197</v>
      </c>
      <c r="U357" s="1" t="s">
        <v>88</v>
      </c>
      <c r="V357" s="2">
        <v>40162</v>
      </c>
      <c r="AG357" s="231"/>
      <c r="AH357" s="231">
        <f t="shared" si="41"/>
        <v>7.792911450727639</v>
      </c>
      <c r="AI357" s="231">
        <f t="shared" si="42"/>
        <v>7.683414621449662</v>
      </c>
      <c r="AJ357" s="231">
        <f t="shared" si="43"/>
        <v>7.523614621449663</v>
      </c>
      <c r="AK357" s="231">
        <f t="shared" si="44"/>
        <v>2.903552980158493</v>
      </c>
      <c r="AL357" s="231"/>
      <c r="AM357" s="231"/>
      <c r="AN357" s="231"/>
      <c r="AO357" s="231"/>
      <c r="AP357" s="231"/>
      <c r="AQ357" s="231"/>
      <c r="AR357" s="231"/>
      <c r="AS357" s="231"/>
      <c r="AT357" s="231"/>
      <c r="AU357" s="231"/>
    </row>
    <row r="358" spans="1:47" ht="12.75">
      <c r="A358" s="33">
        <v>40163</v>
      </c>
      <c r="B358" s="120">
        <v>2.7</v>
      </c>
      <c r="C358" s="74">
        <v>2.6</v>
      </c>
      <c r="D358" s="74">
        <v>4.7</v>
      </c>
      <c r="E358" s="74">
        <v>1.1</v>
      </c>
      <c r="F358" s="65">
        <f t="shared" si="39"/>
        <v>2.9000000000000004</v>
      </c>
      <c r="G358" s="65">
        <f t="shared" si="38"/>
        <v>98.21373030815198</v>
      </c>
      <c r="H358" s="122">
        <f t="shared" si="40"/>
        <v>2.4467756675164307</v>
      </c>
      <c r="I358" s="100">
        <v>-0.9</v>
      </c>
      <c r="J358" s="32">
        <v>8</v>
      </c>
      <c r="K358" s="32" t="s">
        <v>51</v>
      </c>
      <c r="L358" s="32">
        <v>1</v>
      </c>
      <c r="M358" s="32">
        <v>1.4</v>
      </c>
      <c r="N358" s="101">
        <v>13.3</v>
      </c>
      <c r="O358" s="32" t="s">
        <v>275</v>
      </c>
      <c r="P358" s="115">
        <v>6.4</v>
      </c>
      <c r="Q358" s="1">
        <v>0</v>
      </c>
      <c r="R358" s="226"/>
      <c r="S358" s="32">
        <v>1013</v>
      </c>
      <c r="T358" s="27" t="s">
        <v>96</v>
      </c>
      <c r="U358" s="1" t="s">
        <v>89</v>
      </c>
      <c r="V358" s="2">
        <v>40163</v>
      </c>
      <c r="AG358" s="231"/>
      <c r="AH358" s="231">
        <f t="shared" si="41"/>
        <v>7.415596568875922</v>
      </c>
      <c r="AI358" s="231">
        <f t="shared" si="42"/>
        <v>7.36303401489637</v>
      </c>
      <c r="AJ358" s="231">
        <f t="shared" si="43"/>
        <v>7.28313401489637</v>
      </c>
      <c r="AK358" s="231">
        <f t="shared" si="44"/>
        <v>2.4467756675164307</v>
      </c>
      <c r="AL358" s="231"/>
      <c r="AM358" s="231"/>
      <c r="AN358" s="231"/>
      <c r="AO358" s="231"/>
      <c r="AP358" s="231"/>
      <c r="AQ358" s="231"/>
      <c r="AR358" s="231"/>
      <c r="AS358" s="231"/>
      <c r="AT358" s="231"/>
      <c r="AU358" s="231"/>
    </row>
    <row r="359" spans="1:47" ht="12.75">
      <c r="A359" s="33">
        <v>40164</v>
      </c>
      <c r="B359" s="120">
        <v>1.2</v>
      </c>
      <c r="C359" s="74">
        <v>0.9</v>
      </c>
      <c r="D359" s="74">
        <v>3</v>
      </c>
      <c r="E359" s="74">
        <v>1</v>
      </c>
      <c r="F359" s="65">
        <f t="shared" si="39"/>
        <v>2</v>
      </c>
      <c r="G359" s="65">
        <f t="shared" si="38"/>
        <v>94.26208626750945</v>
      </c>
      <c r="H359" s="122">
        <f t="shared" si="40"/>
        <v>0.38202660849952613</v>
      </c>
      <c r="I359" s="100">
        <v>-2.4</v>
      </c>
      <c r="J359" s="32">
        <v>6</v>
      </c>
      <c r="K359" s="32" t="s">
        <v>46</v>
      </c>
      <c r="L359" s="32">
        <v>2</v>
      </c>
      <c r="M359" s="32">
        <v>0.8</v>
      </c>
      <c r="N359" s="101">
        <v>21.8</v>
      </c>
      <c r="O359" s="32" t="s">
        <v>231</v>
      </c>
      <c r="P359" s="115">
        <v>0.6</v>
      </c>
      <c r="Q359" s="95" t="s">
        <v>434</v>
      </c>
      <c r="R359" s="3" t="s">
        <v>2</v>
      </c>
      <c r="S359" s="32">
        <v>1013</v>
      </c>
      <c r="T359" s="27" t="s">
        <v>248</v>
      </c>
      <c r="U359" s="1" t="s">
        <v>300</v>
      </c>
      <c r="V359" s="2">
        <v>40164</v>
      </c>
      <c r="AG359" s="231"/>
      <c r="AH359" s="231">
        <f t="shared" si="41"/>
        <v>6.6609578655798565</v>
      </c>
      <c r="AI359" s="231">
        <f t="shared" si="42"/>
        <v>6.5184578494953405</v>
      </c>
      <c r="AJ359" s="231">
        <f t="shared" si="43"/>
        <v>6.27875784949534</v>
      </c>
      <c r="AK359" s="231">
        <f t="shared" si="44"/>
        <v>0.38202660849952613</v>
      </c>
      <c r="AL359" s="231"/>
      <c r="AM359" s="231"/>
      <c r="AN359" s="231"/>
      <c r="AO359" s="231"/>
      <c r="AP359" s="231"/>
      <c r="AQ359" s="231"/>
      <c r="AR359" s="231"/>
      <c r="AS359" s="231"/>
      <c r="AT359" s="231"/>
      <c r="AU359" s="231"/>
    </row>
    <row r="360" spans="1:47" ht="12.75">
      <c r="A360" s="33">
        <v>40165</v>
      </c>
      <c r="B360" s="120">
        <v>-1.7</v>
      </c>
      <c r="C360" s="74">
        <v>-2.8</v>
      </c>
      <c r="D360" s="74">
        <v>0</v>
      </c>
      <c r="E360" s="74">
        <v>-2</v>
      </c>
      <c r="F360" s="65">
        <f t="shared" si="39"/>
        <v>-1</v>
      </c>
      <c r="G360" s="65">
        <f aca="true" t="shared" si="45" ref="G360:G373">100*(AJ360/AH360)</f>
        <v>77.48317534672623</v>
      </c>
      <c r="H360" s="122">
        <f t="shared" si="40"/>
        <v>-5.108713575999199</v>
      </c>
      <c r="I360" s="100">
        <v>-5.6</v>
      </c>
      <c r="J360" s="32">
        <v>2</v>
      </c>
      <c r="K360" s="32" t="s">
        <v>47</v>
      </c>
      <c r="L360" s="32">
        <v>4</v>
      </c>
      <c r="M360" s="32">
        <v>0.1</v>
      </c>
      <c r="N360" s="101">
        <v>13.6</v>
      </c>
      <c r="O360" s="32" t="s">
        <v>46</v>
      </c>
      <c r="P360" s="115">
        <v>0</v>
      </c>
      <c r="Q360" s="95" t="s">
        <v>434</v>
      </c>
      <c r="R360" s="75"/>
      <c r="S360" s="32">
        <v>1019</v>
      </c>
      <c r="T360" s="27" t="s">
        <v>220</v>
      </c>
      <c r="U360" s="1" t="s">
        <v>84</v>
      </c>
      <c r="V360" s="2">
        <v>40165</v>
      </c>
      <c r="AG360" s="231"/>
      <c r="AH360" s="231">
        <f t="shared" si="41"/>
        <v>5.39205510851514</v>
      </c>
      <c r="AI360" s="231">
        <f t="shared" si="42"/>
        <v>4.969935514522895</v>
      </c>
      <c r="AJ360" s="231">
        <f t="shared" si="43"/>
        <v>4.177935514522895</v>
      </c>
      <c r="AK360" s="231">
        <f t="shared" si="44"/>
        <v>-5.108713575999199</v>
      </c>
      <c r="AL360" s="231"/>
      <c r="AM360" s="231"/>
      <c r="AN360" s="231"/>
      <c r="AO360" s="231"/>
      <c r="AP360" s="231"/>
      <c r="AQ360" s="231"/>
      <c r="AR360" s="231"/>
      <c r="AS360" s="231"/>
      <c r="AT360" s="231"/>
      <c r="AU360" s="231"/>
    </row>
    <row r="361" spans="1:47" ht="12.75">
      <c r="A361" s="33">
        <v>40166</v>
      </c>
      <c r="B361" s="120">
        <v>-8</v>
      </c>
      <c r="C361" s="74">
        <v>-8.6</v>
      </c>
      <c r="D361" s="74">
        <v>1.4</v>
      </c>
      <c r="E361" s="117">
        <v>-8.3</v>
      </c>
      <c r="F361" s="65">
        <f t="shared" si="39"/>
        <v>-3.45</v>
      </c>
      <c r="G361" s="65">
        <f t="shared" si="45"/>
        <v>82.51119409353961</v>
      </c>
      <c r="H361" s="122">
        <f t="shared" si="40"/>
        <v>-10.443392836018996</v>
      </c>
      <c r="I361" s="100">
        <v>-10</v>
      </c>
      <c r="J361" s="32">
        <v>2</v>
      </c>
      <c r="K361" s="32" t="s">
        <v>298</v>
      </c>
      <c r="L361" s="32">
        <v>0</v>
      </c>
      <c r="M361" s="32">
        <v>1.7</v>
      </c>
      <c r="N361" s="101">
        <v>14.4</v>
      </c>
      <c r="O361" s="32" t="s">
        <v>51</v>
      </c>
      <c r="P361" s="115">
        <v>0.8</v>
      </c>
      <c r="Q361" s="95">
        <v>0.2</v>
      </c>
      <c r="R361" s="3" t="s">
        <v>2</v>
      </c>
      <c r="S361" s="32">
        <v>1015</v>
      </c>
      <c r="T361" s="27" t="s">
        <v>356</v>
      </c>
      <c r="U361" s="1" t="s">
        <v>85</v>
      </c>
      <c r="V361" s="2">
        <v>40166</v>
      </c>
      <c r="AG361" s="231"/>
      <c r="AH361" s="231">
        <f t="shared" si="41"/>
        <v>3.345214751732291</v>
      </c>
      <c r="AI361" s="231">
        <f t="shared" si="42"/>
        <v>3.1921766366475497</v>
      </c>
      <c r="AJ361" s="231">
        <f t="shared" si="43"/>
        <v>2.7601766366475498</v>
      </c>
      <c r="AK361" s="231">
        <f t="shared" si="44"/>
        <v>-10.443392836018996</v>
      </c>
      <c r="AL361" s="231"/>
      <c r="AM361" s="231"/>
      <c r="AN361" s="231"/>
      <c r="AO361" s="231"/>
      <c r="AP361" s="231"/>
      <c r="AQ361" s="231"/>
      <c r="AR361" s="231"/>
      <c r="AS361" s="231"/>
      <c r="AT361" s="231"/>
      <c r="AU361" s="231"/>
    </row>
    <row r="362" spans="1:47" ht="12.75">
      <c r="A362" s="33">
        <v>40167</v>
      </c>
      <c r="B362" s="120">
        <v>-5</v>
      </c>
      <c r="C362" s="74">
        <v>-5.9</v>
      </c>
      <c r="D362" s="74">
        <v>2.4</v>
      </c>
      <c r="E362" s="117">
        <v>-8</v>
      </c>
      <c r="F362" s="65">
        <f t="shared" si="39"/>
        <v>-2.8</v>
      </c>
      <c r="G362" s="65">
        <f t="shared" si="45"/>
        <v>77.99318123204142</v>
      </c>
      <c r="H362" s="122">
        <f t="shared" si="40"/>
        <v>-8.231149205904574</v>
      </c>
      <c r="I362" s="100">
        <v>-8.5</v>
      </c>
      <c r="J362" s="32">
        <v>1</v>
      </c>
      <c r="K362" s="32" t="s">
        <v>51</v>
      </c>
      <c r="L362" s="32">
        <v>2</v>
      </c>
      <c r="M362" s="32">
        <v>3.5</v>
      </c>
      <c r="N362" s="101">
        <v>25.4</v>
      </c>
      <c r="O362" s="32" t="s">
        <v>128</v>
      </c>
      <c r="P362" s="115">
        <v>0</v>
      </c>
      <c r="Q362" s="95" t="s">
        <v>434</v>
      </c>
      <c r="R362" s="75"/>
      <c r="S362" s="32">
        <v>999</v>
      </c>
      <c r="T362" s="27" t="s">
        <v>379</v>
      </c>
      <c r="U362" s="1" t="s">
        <v>86</v>
      </c>
      <c r="V362" s="2">
        <v>40167</v>
      </c>
      <c r="AG362" s="231"/>
      <c r="AH362" s="231">
        <f t="shared" si="41"/>
        <v>4.212549864479049</v>
      </c>
      <c r="AI362" s="231">
        <f t="shared" si="42"/>
        <v>3.9335016502932603</v>
      </c>
      <c r="AJ362" s="231">
        <f t="shared" si="43"/>
        <v>3.28550165029326</v>
      </c>
      <c r="AK362" s="231">
        <f t="shared" si="44"/>
        <v>-8.231149205904574</v>
      </c>
      <c r="AL362" s="231"/>
      <c r="AM362" s="231"/>
      <c r="AN362" s="231"/>
      <c r="AO362" s="231"/>
      <c r="AP362" s="231"/>
      <c r="AQ362" s="231"/>
      <c r="AR362" s="231"/>
      <c r="AS362" s="231"/>
      <c r="AT362" s="231"/>
      <c r="AU362" s="231"/>
    </row>
    <row r="363" spans="1:47" ht="12.75">
      <c r="A363" s="33">
        <v>40168</v>
      </c>
      <c r="B363" s="120">
        <v>-1</v>
      </c>
      <c r="C363" s="74">
        <v>-1.2</v>
      </c>
      <c r="D363" s="74">
        <v>1.1</v>
      </c>
      <c r="E363" s="223">
        <v>-5</v>
      </c>
      <c r="F363" s="65">
        <f t="shared" si="39"/>
        <v>-1.95</v>
      </c>
      <c r="G363" s="65">
        <f t="shared" si="45"/>
        <v>96.00626382126447</v>
      </c>
      <c r="H363" s="122">
        <f t="shared" si="40"/>
        <v>-1.5544887988482818</v>
      </c>
      <c r="I363" s="100">
        <v>-5.2</v>
      </c>
      <c r="J363" s="32">
        <v>2</v>
      </c>
      <c r="K363" s="32" t="s">
        <v>257</v>
      </c>
      <c r="L363" s="32">
        <v>2</v>
      </c>
      <c r="M363" s="32">
        <v>1.4</v>
      </c>
      <c r="N363" s="101">
        <v>17.3</v>
      </c>
      <c r="O363" s="32" t="s">
        <v>257</v>
      </c>
      <c r="P363" s="115">
        <v>0</v>
      </c>
      <c r="Q363" s="95" t="s">
        <v>434</v>
      </c>
      <c r="R363" s="75"/>
      <c r="S363" s="32">
        <v>992</v>
      </c>
      <c r="T363" s="27" t="s">
        <v>178</v>
      </c>
      <c r="U363" s="1" t="s">
        <v>87</v>
      </c>
      <c r="V363" s="2">
        <v>40168</v>
      </c>
      <c r="AG363" s="231"/>
      <c r="AH363" s="231">
        <f t="shared" si="41"/>
        <v>5.676929151302562</v>
      </c>
      <c r="AI363" s="231">
        <f t="shared" si="42"/>
        <v>5.594207577945808</v>
      </c>
      <c r="AJ363" s="231">
        <f t="shared" si="43"/>
        <v>5.4502075779458075</v>
      </c>
      <c r="AK363" s="231">
        <f t="shared" si="44"/>
        <v>-1.5544887988482818</v>
      </c>
      <c r="AL363" s="231"/>
      <c r="AM363" s="231"/>
      <c r="AN363" s="231"/>
      <c r="AO363" s="231"/>
      <c r="AP363" s="231"/>
      <c r="AQ363" s="231"/>
      <c r="AR363" s="231"/>
      <c r="AS363" s="231"/>
      <c r="AT363" s="231"/>
      <c r="AU363" s="231"/>
    </row>
    <row r="364" spans="1:47" ht="12.75">
      <c r="A364" s="33">
        <v>40169</v>
      </c>
      <c r="B364" s="120">
        <v>-2.7</v>
      </c>
      <c r="C364" s="74">
        <v>-2.8</v>
      </c>
      <c r="D364" s="74">
        <v>1.6</v>
      </c>
      <c r="E364" s="74">
        <v>-3</v>
      </c>
      <c r="F364" s="65">
        <f t="shared" si="39"/>
        <v>-0.7</v>
      </c>
      <c r="G364" s="65">
        <f t="shared" si="45"/>
        <v>97.82056852510217</v>
      </c>
      <c r="H364" s="122">
        <f t="shared" si="40"/>
        <v>-2.995838744052591</v>
      </c>
      <c r="I364" s="100">
        <v>-5.3</v>
      </c>
      <c r="J364" s="32">
        <v>3</v>
      </c>
      <c r="K364" s="32" t="s">
        <v>298</v>
      </c>
      <c r="L364" s="32">
        <v>0</v>
      </c>
      <c r="M364" s="32">
        <v>2.7</v>
      </c>
      <c r="N364" s="101">
        <v>18.1</v>
      </c>
      <c r="O364" s="32" t="s">
        <v>83</v>
      </c>
      <c r="P364" s="115">
        <v>0</v>
      </c>
      <c r="Q364" s="95" t="s">
        <v>434</v>
      </c>
      <c r="R364" s="75"/>
      <c r="S364" s="32">
        <v>985</v>
      </c>
      <c r="T364" s="27" t="s">
        <v>177</v>
      </c>
      <c r="U364" s="1" t="s">
        <v>88</v>
      </c>
      <c r="V364" s="2">
        <v>40169</v>
      </c>
      <c r="AG364" s="231"/>
      <c r="AH364" s="231">
        <f t="shared" si="41"/>
        <v>5.007060977432383</v>
      </c>
      <c r="AI364" s="231">
        <f t="shared" si="42"/>
        <v>4.969935514522895</v>
      </c>
      <c r="AJ364" s="231">
        <f t="shared" si="43"/>
        <v>4.897935514522895</v>
      </c>
      <c r="AK364" s="231">
        <f t="shared" si="44"/>
        <v>-2.995838744052591</v>
      </c>
      <c r="AL364" s="231"/>
      <c r="AM364" s="231"/>
      <c r="AN364" s="231"/>
      <c r="AO364" s="231"/>
      <c r="AP364" s="231"/>
      <c r="AQ364" s="231"/>
      <c r="AR364" s="231"/>
      <c r="AS364" s="231"/>
      <c r="AT364" s="231"/>
      <c r="AU364" s="231"/>
    </row>
    <row r="365" spans="1:47" ht="12.75">
      <c r="A365" s="33">
        <v>40170</v>
      </c>
      <c r="B365" s="120">
        <v>-3.4</v>
      </c>
      <c r="C365" s="74">
        <v>-3.7</v>
      </c>
      <c r="D365" s="74">
        <v>1</v>
      </c>
      <c r="E365" s="74">
        <v>-4.3</v>
      </c>
      <c r="F365" s="65">
        <f t="shared" si="39"/>
        <v>-1.65</v>
      </c>
      <c r="G365" s="65">
        <f t="shared" si="45"/>
        <v>93.23199974957349</v>
      </c>
      <c r="H365" s="122">
        <f t="shared" si="40"/>
        <v>-4.332758214944469</v>
      </c>
      <c r="I365" s="100">
        <v>-7.2</v>
      </c>
      <c r="J365" s="32">
        <v>1</v>
      </c>
      <c r="K365" s="32" t="s">
        <v>49</v>
      </c>
      <c r="L365" s="32">
        <v>1</v>
      </c>
      <c r="M365" s="32">
        <v>1.4</v>
      </c>
      <c r="N365" s="101">
        <v>10.3</v>
      </c>
      <c r="O365" s="32" t="s">
        <v>299</v>
      </c>
      <c r="P365" s="115">
        <v>2.5</v>
      </c>
      <c r="Q365" s="95" t="s">
        <v>434</v>
      </c>
      <c r="R365" s="3" t="s">
        <v>2</v>
      </c>
      <c r="S365" s="32">
        <v>990</v>
      </c>
      <c r="T365" s="27" t="s">
        <v>98</v>
      </c>
      <c r="U365" s="1" t="s">
        <v>89</v>
      </c>
      <c r="V365" s="2">
        <v>40170</v>
      </c>
      <c r="AG365" s="231"/>
      <c r="AH365" s="231">
        <f t="shared" si="41"/>
        <v>4.752261992601347</v>
      </c>
      <c r="AI365" s="231">
        <f t="shared" si="42"/>
        <v>4.646628889041164</v>
      </c>
      <c r="AJ365" s="231">
        <f t="shared" si="43"/>
        <v>4.430628889041164</v>
      </c>
      <c r="AK365" s="231">
        <f t="shared" si="44"/>
        <v>-4.332758214944469</v>
      </c>
      <c r="AL365" s="231"/>
      <c r="AM365" s="231"/>
      <c r="AN365" s="231"/>
      <c r="AO365" s="231"/>
      <c r="AP365" s="231"/>
      <c r="AQ365" s="231"/>
      <c r="AR365" s="231"/>
      <c r="AS365" s="231"/>
      <c r="AT365" s="231"/>
      <c r="AU365" s="231"/>
    </row>
    <row r="366" spans="1:47" ht="12.75">
      <c r="A366" s="33">
        <v>40171</v>
      </c>
      <c r="B366" s="120">
        <v>-1.3</v>
      </c>
      <c r="C366" s="74">
        <v>-1.4</v>
      </c>
      <c r="D366" s="74">
        <v>1.2</v>
      </c>
      <c r="E366" s="74">
        <v>-3.4</v>
      </c>
      <c r="F366" s="65">
        <f t="shared" si="39"/>
        <v>-1.1</v>
      </c>
      <c r="G366" s="65">
        <f t="shared" si="45"/>
        <v>97.9706776192276</v>
      </c>
      <c r="H366" s="122">
        <f t="shared" si="40"/>
        <v>-1.5785459524688927</v>
      </c>
      <c r="I366" s="100">
        <v>-5</v>
      </c>
      <c r="J366" s="32">
        <v>4</v>
      </c>
      <c r="K366" s="32" t="s">
        <v>49</v>
      </c>
      <c r="L366" s="32">
        <v>1</v>
      </c>
      <c r="M366" s="32">
        <v>2</v>
      </c>
      <c r="N366" s="101">
        <v>11.1</v>
      </c>
      <c r="O366" s="32" t="s">
        <v>48</v>
      </c>
      <c r="P366" s="115">
        <v>0.6</v>
      </c>
      <c r="Q366" s="32">
        <v>0</v>
      </c>
      <c r="R366" s="75"/>
      <c r="S366" s="32">
        <v>988</v>
      </c>
      <c r="T366" s="27" t="s">
        <v>35</v>
      </c>
      <c r="U366" s="1" t="s">
        <v>300</v>
      </c>
      <c r="V366" s="2">
        <v>40171</v>
      </c>
      <c r="AG366" s="231"/>
      <c r="AH366" s="231">
        <f t="shared" si="41"/>
        <v>5.553248472803667</v>
      </c>
      <c r="AI366" s="231">
        <f t="shared" si="42"/>
        <v>5.512555158685161</v>
      </c>
      <c r="AJ366" s="231">
        <f t="shared" si="43"/>
        <v>5.440555158685161</v>
      </c>
      <c r="AK366" s="231">
        <f t="shared" si="44"/>
        <v>-1.5785459524688927</v>
      </c>
      <c r="AL366" s="231"/>
      <c r="AM366" s="231"/>
      <c r="AN366" s="231"/>
      <c r="AO366" s="231"/>
      <c r="AP366" s="231"/>
      <c r="AQ366" s="231"/>
      <c r="AR366" s="231"/>
      <c r="AS366" s="231"/>
      <c r="AT366" s="231"/>
      <c r="AU366" s="231"/>
    </row>
    <row r="367" spans="1:47" ht="12.75">
      <c r="A367" s="33">
        <v>40172</v>
      </c>
      <c r="B367" s="120">
        <v>0.7</v>
      </c>
      <c r="C367" s="74">
        <v>0.5</v>
      </c>
      <c r="D367" s="74">
        <v>4.9</v>
      </c>
      <c r="E367" s="74">
        <v>-1.3</v>
      </c>
      <c r="F367" s="65">
        <f t="shared" si="39"/>
        <v>1.8000000000000003</v>
      </c>
      <c r="G367" s="65">
        <f t="shared" si="45"/>
        <v>96.07612774098529</v>
      </c>
      <c r="H367" s="122">
        <f t="shared" si="40"/>
        <v>0.14758624629553807</v>
      </c>
      <c r="I367" s="100">
        <v>-1.2</v>
      </c>
      <c r="J367" s="32">
        <v>8</v>
      </c>
      <c r="K367" s="32" t="s">
        <v>52</v>
      </c>
      <c r="L367" s="32">
        <v>1</v>
      </c>
      <c r="M367" s="32">
        <v>4.2</v>
      </c>
      <c r="N367" s="101">
        <v>17.3</v>
      </c>
      <c r="O367" s="32" t="s">
        <v>51</v>
      </c>
      <c r="P367" s="115">
        <v>0.9</v>
      </c>
      <c r="Q367" s="32">
        <v>0</v>
      </c>
      <c r="R367" s="75"/>
      <c r="S367" s="32">
        <v>997</v>
      </c>
      <c r="T367" s="27" t="s">
        <v>250</v>
      </c>
      <c r="U367" s="1" t="s">
        <v>84</v>
      </c>
      <c r="V367" s="2">
        <v>40172</v>
      </c>
      <c r="AG367" s="231"/>
      <c r="AH367" s="231">
        <f t="shared" si="41"/>
        <v>6.424962311154182</v>
      </c>
      <c r="AI367" s="231">
        <f t="shared" si="42"/>
        <v>6.332654997374652</v>
      </c>
      <c r="AJ367" s="231">
        <f t="shared" si="43"/>
        <v>6.172854997374652</v>
      </c>
      <c r="AK367" s="231">
        <f t="shared" si="44"/>
        <v>0.14758624629553807</v>
      </c>
      <c r="AL367" s="231"/>
      <c r="AM367" s="231"/>
      <c r="AN367" s="231"/>
      <c r="AO367" s="231"/>
      <c r="AP367" s="231"/>
      <c r="AQ367" s="231"/>
      <c r="AR367" s="231"/>
      <c r="AS367" s="231"/>
      <c r="AT367" s="231"/>
      <c r="AU367" s="231"/>
    </row>
    <row r="368" spans="1:47" ht="12.75">
      <c r="A368" s="33">
        <v>40173</v>
      </c>
      <c r="B368" s="120">
        <v>3.9</v>
      </c>
      <c r="C368" s="74">
        <v>3.7</v>
      </c>
      <c r="D368" s="74">
        <v>6.9</v>
      </c>
      <c r="E368" s="74">
        <v>-0.3</v>
      </c>
      <c r="F368" s="65">
        <f t="shared" si="39"/>
        <v>3.3000000000000003</v>
      </c>
      <c r="G368" s="65">
        <f t="shared" si="45"/>
        <v>96.62114829248691</v>
      </c>
      <c r="H368" s="122">
        <f t="shared" si="40"/>
        <v>3.4127554780304017</v>
      </c>
      <c r="I368" s="100">
        <v>-4.9</v>
      </c>
      <c r="J368" s="32">
        <v>3</v>
      </c>
      <c r="K368" s="32" t="s">
        <v>49</v>
      </c>
      <c r="L368" s="32">
        <v>1</v>
      </c>
      <c r="M368" s="32">
        <v>4.7</v>
      </c>
      <c r="N368" s="101">
        <v>18.1</v>
      </c>
      <c r="O368" s="32" t="s">
        <v>83</v>
      </c>
      <c r="P368" s="115">
        <v>0.5</v>
      </c>
      <c r="Q368" s="32">
        <v>0</v>
      </c>
      <c r="R368" s="75"/>
      <c r="S368" s="32">
        <v>998</v>
      </c>
      <c r="T368" s="27" t="s">
        <v>433</v>
      </c>
      <c r="U368" s="1" t="s">
        <v>85</v>
      </c>
      <c r="V368" s="2">
        <v>40173</v>
      </c>
      <c r="AG368" s="231"/>
      <c r="AH368" s="231">
        <f t="shared" si="41"/>
        <v>8.072706165126084</v>
      </c>
      <c r="AI368" s="231">
        <f t="shared" si="42"/>
        <v>7.959741395023205</v>
      </c>
      <c r="AJ368" s="231">
        <f t="shared" si="43"/>
        <v>7.799941395023206</v>
      </c>
      <c r="AK368" s="231">
        <f t="shared" si="44"/>
        <v>3.4127554780304017</v>
      </c>
      <c r="AL368" s="231"/>
      <c r="AM368" s="231"/>
      <c r="AN368" s="231"/>
      <c r="AO368" s="231"/>
      <c r="AP368" s="231"/>
      <c r="AQ368" s="231"/>
      <c r="AR368" s="231"/>
      <c r="AS368" s="231"/>
      <c r="AT368" s="231"/>
      <c r="AU368" s="231"/>
    </row>
    <row r="369" spans="1:47" ht="12.75">
      <c r="A369" s="33">
        <v>40174</v>
      </c>
      <c r="B369" s="120">
        <v>3.7</v>
      </c>
      <c r="C369" s="74">
        <v>3.5</v>
      </c>
      <c r="D369" s="74">
        <v>5.3</v>
      </c>
      <c r="E369" s="74">
        <v>2.4</v>
      </c>
      <c r="F369" s="65">
        <f t="shared" si="39"/>
        <v>3.8499999999999996</v>
      </c>
      <c r="G369" s="65">
        <f t="shared" si="45"/>
        <v>96.5907631204283</v>
      </c>
      <c r="H369" s="122">
        <f t="shared" si="40"/>
        <v>3.2091145133283927</v>
      </c>
      <c r="I369" s="100">
        <v>-2.3</v>
      </c>
      <c r="J369" s="32">
        <v>7</v>
      </c>
      <c r="K369" s="32" t="s">
        <v>51</v>
      </c>
      <c r="L369" s="32">
        <v>4</v>
      </c>
      <c r="M369" s="32">
        <v>7.8</v>
      </c>
      <c r="N369" s="101">
        <v>28.8</v>
      </c>
      <c r="O369" s="32" t="s">
        <v>52</v>
      </c>
      <c r="P369" s="115">
        <v>1.9</v>
      </c>
      <c r="Q369" s="32">
        <v>0</v>
      </c>
      <c r="R369" s="75"/>
      <c r="S369" s="32">
        <v>994</v>
      </c>
      <c r="T369" s="27" t="s">
        <v>307</v>
      </c>
      <c r="U369" s="1" t="s">
        <v>86</v>
      </c>
      <c r="V369" s="2">
        <v>40174</v>
      </c>
      <c r="AG369" s="231"/>
      <c r="AH369" s="231">
        <f t="shared" si="41"/>
        <v>7.959741395023205</v>
      </c>
      <c r="AI369" s="231">
        <f t="shared" si="42"/>
        <v>7.848174955865539</v>
      </c>
      <c r="AJ369" s="231">
        <f t="shared" si="43"/>
        <v>7.688374955865539</v>
      </c>
      <c r="AK369" s="231">
        <f t="shared" si="44"/>
        <v>3.2091145133283927</v>
      </c>
      <c r="AL369" s="231"/>
      <c r="AM369" s="231"/>
      <c r="AN369" s="231"/>
      <c r="AO369" s="231"/>
      <c r="AP369" s="231"/>
      <c r="AQ369" s="231"/>
      <c r="AR369" s="231"/>
      <c r="AS369" s="231"/>
      <c r="AT369" s="231"/>
      <c r="AU369" s="231"/>
    </row>
    <row r="370" spans="1:47" ht="12.75">
      <c r="A370" s="33">
        <v>40175</v>
      </c>
      <c r="B370" s="120">
        <v>-1.6</v>
      </c>
      <c r="C370" s="74">
        <v>-1.9</v>
      </c>
      <c r="D370" s="74">
        <v>2</v>
      </c>
      <c r="E370" s="74">
        <v>-2</v>
      </c>
      <c r="F370" s="65">
        <f t="shared" si="39"/>
        <v>0</v>
      </c>
      <c r="G370" s="65">
        <f t="shared" si="45"/>
        <v>93.83396834770197</v>
      </c>
      <c r="H370" s="122">
        <f t="shared" si="40"/>
        <v>-2.4603781145190093</v>
      </c>
      <c r="I370" s="100">
        <v>-5.3</v>
      </c>
      <c r="J370" s="224">
        <v>8</v>
      </c>
      <c r="K370" s="32" t="s">
        <v>298</v>
      </c>
      <c r="L370" s="32">
        <v>0</v>
      </c>
      <c r="M370" s="32">
        <v>2.1</v>
      </c>
      <c r="N370" s="101">
        <v>9.6</v>
      </c>
      <c r="O370" s="32" t="s">
        <v>257</v>
      </c>
      <c r="P370" s="115">
        <v>0.1</v>
      </c>
      <c r="Q370" s="32">
        <v>0</v>
      </c>
      <c r="R370" s="75"/>
      <c r="S370" s="32">
        <v>1006</v>
      </c>
      <c r="T370" s="27" t="s">
        <v>254</v>
      </c>
      <c r="U370" s="1" t="s">
        <v>87</v>
      </c>
      <c r="V370" s="2">
        <v>40175</v>
      </c>
      <c r="AG370" s="231"/>
      <c r="AH370" s="231">
        <f t="shared" si="41"/>
        <v>5.431959955048785</v>
      </c>
      <c r="AI370" s="231">
        <f t="shared" si="42"/>
        <v>5.313023584880323</v>
      </c>
      <c r="AJ370" s="231">
        <f t="shared" si="43"/>
        <v>5.097023584880323</v>
      </c>
      <c r="AK370" s="231">
        <f t="shared" si="44"/>
        <v>-2.4603781145190093</v>
      </c>
      <c r="AL370" s="231"/>
      <c r="AM370" s="231"/>
      <c r="AN370" s="231"/>
      <c r="AO370" s="231"/>
      <c r="AP370" s="231"/>
      <c r="AQ370" s="231"/>
      <c r="AR370" s="231"/>
      <c r="AS370" s="231"/>
      <c r="AT370" s="231"/>
      <c r="AU370" s="231"/>
    </row>
    <row r="371" spans="1:47" ht="12.75">
      <c r="A371" s="33">
        <v>40176</v>
      </c>
      <c r="B371" s="120">
        <v>2</v>
      </c>
      <c r="C371" s="74">
        <v>1.6</v>
      </c>
      <c r="D371" s="74">
        <v>2.7</v>
      </c>
      <c r="E371" s="74">
        <v>-1.7</v>
      </c>
      <c r="F371" s="65">
        <f t="shared" si="39"/>
        <v>0.5000000000000001</v>
      </c>
      <c r="G371" s="65">
        <f t="shared" si="45"/>
        <v>92.64476970452836</v>
      </c>
      <c r="H371" s="122">
        <f t="shared" si="40"/>
        <v>0.9364795082230005</v>
      </c>
      <c r="I371" s="100">
        <v>-3.6</v>
      </c>
      <c r="J371" s="32">
        <v>8</v>
      </c>
      <c r="K371" s="32" t="s">
        <v>47</v>
      </c>
      <c r="L371" s="32">
        <v>4</v>
      </c>
      <c r="M371" s="32">
        <v>11.6</v>
      </c>
      <c r="N371" s="101">
        <v>32.4</v>
      </c>
      <c r="O371" s="32" t="s">
        <v>48</v>
      </c>
      <c r="P371" s="115">
        <v>16.7</v>
      </c>
      <c r="Q371" s="95">
        <v>0</v>
      </c>
      <c r="R371" s="3" t="s">
        <v>2</v>
      </c>
      <c r="S371" s="32">
        <v>1000</v>
      </c>
      <c r="T371" s="27" t="s">
        <v>312</v>
      </c>
      <c r="U371" s="1" t="s">
        <v>88</v>
      </c>
      <c r="V371" s="2">
        <v>40176</v>
      </c>
      <c r="AG371" s="231"/>
      <c r="AH371" s="231">
        <f t="shared" si="41"/>
        <v>7.054516284028025</v>
      </c>
      <c r="AI371" s="231">
        <f t="shared" si="42"/>
        <v>6.855240365106215</v>
      </c>
      <c r="AJ371" s="231">
        <f t="shared" si="43"/>
        <v>6.5356403651062145</v>
      </c>
      <c r="AK371" s="231">
        <f t="shared" si="44"/>
        <v>0.9364795082230005</v>
      </c>
      <c r="AL371" s="231"/>
      <c r="AM371" s="231"/>
      <c r="AN371" s="231"/>
      <c r="AO371" s="231"/>
      <c r="AP371" s="231"/>
      <c r="AQ371" s="231"/>
      <c r="AR371" s="231"/>
      <c r="AS371" s="231"/>
      <c r="AT371" s="231"/>
      <c r="AU371" s="231"/>
    </row>
    <row r="372" spans="1:47" ht="12.75">
      <c r="A372" s="33">
        <v>40177</v>
      </c>
      <c r="B372" s="120">
        <v>2.6</v>
      </c>
      <c r="C372" s="74">
        <v>2.5</v>
      </c>
      <c r="D372" s="74">
        <v>2.9</v>
      </c>
      <c r="E372" s="74">
        <v>0.7</v>
      </c>
      <c r="F372" s="65">
        <f t="shared" si="39"/>
        <v>1.7999999999999998</v>
      </c>
      <c r="G372" s="65">
        <f t="shared" si="45"/>
        <v>98.20545372369247</v>
      </c>
      <c r="H372" s="122">
        <f t="shared" si="40"/>
        <v>2.3458032853503177</v>
      </c>
      <c r="I372" s="100">
        <v>0</v>
      </c>
      <c r="J372" s="32">
        <v>8</v>
      </c>
      <c r="K372" s="32" t="s">
        <v>47</v>
      </c>
      <c r="L372" s="32">
        <v>4</v>
      </c>
      <c r="M372" s="32">
        <v>12.1</v>
      </c>
      <c r="N372" s="101">
        <v>31.7</v>
      </c>
      <c r="O372" s="32" t="s">
        <v>231</v>
      </c>
      <c r="P372" s="115">
        <v>3</v>
      </c>
      <c r="Q372" s="32">
        <v>0</v>
      </c>
      <c r="R372" s="75"/>
      <c r="S372" s="32">
        <v>995</v>
      </c>
      <c r="T372" s="27" t="s">
        <v>259</v>
      </c>
      <c r="U372" s="1" t="s">
        <v>89</v>
      </c>
      <c r="V372" s="2">
        <v>40177</v>
      </c>
      <c r="AG372" s="231"/>
      <c r="AH372" s="231">
        <f t="shared" si="41"/>
        <v>7.36303401489637</v>
      </c>
      <c r="AI372" s="231">
        <f t="shared" si="42"/>
        <v>7.310800962158791</v>
      </c>
      <c r="AJ372" s="231">
        <f t="shared" si="43"/>
        <v>7.230900962158791</v>
      </c>
      <c r="AK372" s="231">
        <f t="shared" si="44"/>
        <v>2.3458032853503177</v>
      </c>
      <c r="AL372" s="231"/>
      <c r="AM372" s="231"/>
      <c r="AN372" s="231"/>
      <c r="AO372" s="231"/>
      <c r="AP372" s="231"/>
      <c r="AQ372" s="231"/>
      <c r="AR372" s="231"/>
      <c r="AS372" s="231"/>
      <c r="AT372" s="231"/>
      <c r="AU372" s="231"/>
    </row>
    <row r="373" spans="1:47" ht="12.75">
      <c r="A373" s="33">
        <v>40178</v>
      </c>
      <c r="B373" s="120">
        <v>0.4</v>
      </c>
      <c r="C373" s="74">
        <v>0.1</v>
      </c>
      <c r="D373" s="74">
        <v>2.2</v>
      </c>
      <c r="E373" s="74">
        <v>0.3</v>
      </c>
      <c r="F373" s="65">
        <f t="shared" si="39"/>
        <v>1.25</v>
      </c>
      <c r="G373" s="65">
        <f t="shared" si="45"/>
        <v>94.033828487266</v>
      </c>
      <c r="H373" s="122">
        <f t="shared" si="40"/>
        <v>-0.4457632443472659</v>
      </c>
      <c r="I373" s="100">
        <v>-3.4</v>
      </c>
      <c r="J373" s="32">
        <v>3</v>
      </c>
      <c r="K373" s="32" t="s">
        <v>258</v>
      </c>
      <c r="L373" s="32">
        <v>3</v>
      </c>
      <c r="M373" s="32">
        <v>2</v>
      </c>
      <c r="N373" s="101">
        <v>21</v>
      </c>
      <c r="O373" s="32" t="s">
        <v>231</v>
      </c>
      <c r="P373" s="115">
        <v>0</v>
      </c>
      <c r="Q373" s="32">
        <v>0</v>
      </c>
      <c r="R373" s="75"/>
      <c r="S373" s="32">
        <v>1004</v>
      </c>
      <c r="T373" s="185" t="s">
        <v>324</v>
      </c>
      <c r="U373" s="1" t="s">
        <v>300</v>
      </c>
      <c r="V373" s="2">
        <v>40178</v>
      </c>
      <c r="AG373" s="231"/>
      <c r="AH373" s="231">
        <f t="shared" si="41"/>
        <v>6.286942849347582</v>
      </c>
      <c r="AI373" s="231">
        <f t="shared" si="42"/>
        <v>6.1515530560479394</v>
      </c>
      <c r="AJ373" s="231">
        <f t="shared" si="43"/>
        <v>5.911853056047939</v>
      </c>
      <c r="AK373" s="231">
        <f t="shared" si="44"/>
        <v>-0.4457632443472659</v>
      </c>
      <c r="AL373" s="231"/>
      <c r="AM373" s="231"/>
      <c r="AN373" s="231"/>
      <c r="AO373" s="231"/>
      <c r="AP373" s="231"/>
      <c r="AQ373" s="231"/>
      <c r="AR373" s="231"/>
      <c r="AS373" s="231"/>
      <c r="AT373" s="231"/>
      <c r="AU373" s="231"/>
    </row>
    <row r="374" spans="2:22" s="34" customFormat="1" ht="12.75">
      <c r="B374" s="77"/>
      <c r="C374" s="78"/>
      <c r="D374" s="78"/>
      <c r="E374" s="78"/>
      <c r="F374" s="78"/>
      <c r="G374" s="79"/>
      <c r="H374" s="79"/>
      <c r="I374" s="78"/>
      <c r="J374" s="78"/>
      <c r="K374" s="78"/>
      <c r="L374" s="78"/>
      <c r="M374" s="78"/>
      <c r="N374" s="114"/>
      <c r="O374" s="78"/>
      <c r="P374" s="77">
        <f>SUM(P9:P373)</f>
        <v>752.6999999999999</v>
      </c>
      <c r="Q374" s="78"/>
      <c r="R374" s="225">
        <f>COUNTIF(R9:R373,"=sf")</f>
        <v>17</v>
      </c>
      <c r="S374" s="78"/>
      <c r="T374" s="88"/>
      <c r="U374" s="79"/>
      <c r="V374" s="79"/>
    </row>
    <row r="375" spans="2:16" ht="11.25">
      <c r="B375" s="28" t="s">
        <v>42</v>
      </c>
      <c r="D375" s="32" t="s">
        <v>213</v>
      </c>
      <c r="E375" s="31" t="s">
        <v>212</v>
      </c>
      <c r="F375" s="30" t="s">
        <v>214</v>
      </c>
      <c r="I375" s="28" t="s">
        <v>41</v>
      </c>
      <c r="J375" s="30" t="s">
        <v>160</v>
      </c>
      <c r="P375" s="96" t="s">
        <v>43</v>
      </c>
    </row>
    <row r="376" spans="2:16" ht="11.25">
      <c r="B376" s="32">
        <f>COUNTIF(B9:B373,"&lt;0")</f>
        <v>28</v>
      </c>
      <c r="D376" s="32">
        <f>COUNTIF(D9:D373,"&lt;0")</f>
        <v>0</v>
      </c>
      <c r="E376" s="32">
        <f>COUNTIF(E9:E373,"&lt;0")</f>
        <v>57</v>
      </c>
      <c r="F376" s="31">
        <f>SUM(F9:F373)/365</f>
        <v>10.015616438356169</v>
      </c>
      <c r="I376" s="32">
        <f>COUNTIF(I9:I373,"&lt;0")</f>
        <v>92</v>
      </c>
      <c r="J376" s="104">
        <f>SUM(J9:J373)/365/8*100</f>
        <v>69.10958904109589</v>
      </c>
      <c r="P376" s="115">
        <f>COUNTIF(P9:P373,"&gt;0.1")</f>
        <v>192</v>
      </c>
    </row>
    <row r="377" ht="11.25">
      <c r="P377" s="96" t="s">
        <v>44</v>
      </c>
    </row>
    <row r="378" ht="12.75">
      <c r="P378" s="115">
        <f>COUNTIF(P9:P373,"&gt;0.9")</f>
        <v>122</v>
      </c>
    </row>
    <row r="379" spans="11:16" ht="12.75">
      <c r="K379" s="11"/>
      <c r="L379" s="80">
        <f>COUNTIF(K9:K373,"=N")</f>
        <v>11</v>
      </c>
      <c r="P379" s="169" t="s">
        <v>337</v>
      </c>
    </row>
    <row r="380" spans="11:16" ht="12.75">
      <c r="K380" s="11"/>
      <c r="L380" s="80">
        <f>COUNTIF(K9:K373,"=NNE")</f>
        <v>1</v>
      </c>
      <c r="P380" s="47">
        <f>COUNTIF(P9:P373,"&gt;0.1")</f>
        <v>192</v>
      </c>
    </row>
    <row r="381" spans="11:12" ht="12.75">
      <c r="K381" s="11"/>
      <c r="L381" s="80">
        <f>COUNTIF(K9:K373,"=NNW")</f>
        <v>1</v>
      </c>
    </row>
    <row r="382" spans="11:12" ht="12.75">
      <c r="K382" s="81" t="s">
        <v>46</v>
      </c>
      <c r="L382" s="81">
        <f>SUM(L379:L381)</f>
        <v>13</v>
      </c>
    </row>
    <row r="383" spans="11:12" ht="12.75">
      <c r="K383" s="81" t="s">
        <v>47</v>
      </c>
      <c r="L383" s="81">
        <f>COUNTIF(K9:K373,"=NE")</f>
        <v>32</v>
      </c>
    </row>
    <row r="384" spans="11:12" ht="12.75">
      <c r="K384" s="11"/>
      <c r="L384" s="11"/>
    </row>
    <row r="385" spans="11:12" ht="12.75">
      <c r="K385" s="11"/>
      <c r="L385" s="80">
        <f>COUNTIF(K9:K373,"=E")</f>
        <v>13</v>
      </c>
    </row>
    <row r="386" spans="11:12" ht="12.75">
      <c r="K386" s="11"/>
      <c r="L386" s="80">
        <f>COUNTIF(K9:K373,"=ENE")</f>
        <v>16</v>
      </c>
    </row>
    <row r="387" spans="11:12" ht="12.75">
      <c r="K387" s="11"/>
      <c r="L387" s="80">
        <f>COUNTIF(K9:K373,"=ESE")</f>
        <v>15</v>
      </c>
    </row>
    <row r="388" spans="11:12" ht="12.75">
      <c r="K388" s="81" t="s">
        <v>48</v>
      </c>
      <c r="L388" s="81">
        <f>SUM(L385:L387)</f>
        <v>44</v>
      </c>
    </row>
    <row r="389" spans="11:12" ht="12.75">
      <c r="K389" s="81" t="s">
        <v>49</v>
      </c>
      <c r="L389" s="81">
        <f>COUNTIF(K9:K373,"=SE")</f>
        <v>34</v>
      </c>
    </row>
    <row r="390" spans="11:12" ht="12.75">
      <c r="K390" s="11"/>
      <c r="L390" s="11"/>
    </row>
    <row r="391" spans="11:12" ht="12.75">
      <c r="K391" s="11"/>
      <c r="L391" s="80">
        <f>COUNTIF(K9:K373,"=S")</f>
        <v>29</v>
      </c>
    </row>
    <row r="392" spans="11:12" ht="12.75">
      <c r="K392" s="11"/>
      <c r="L392" s="80">
        <f>COUNTIF(K9:K373,"=SSE")</f>
        <v>20</v>
      </c>
    </row>
    <row r="393" spans="11:12" ht="12.75">
      <c r="K393" s="11"/>
      <c r="L393" s="80">
        <f>COUNTIF(K9:K373,"=SSW")</f>
        <v>4</v>
      </c>
    </row>
    <row r="394" spans="11:12" ht="12.75">
      <c r="K394" s="81" t="s">
        <v>50</v>
      </c>
      <c r="L394" s="81">
        <f>SUM(L391:L393)</f>
        <v>53</v>
      </c>
    </row>
    <row r="395" spans="11:12" ht="12.75">
      <c r="K395" s="81" t="s">
        <v>51</v>
      </c>
      <c r="L395" s="81">
        <f>COUNTIF(K9:K373,"=SW")</f>
        <v>61</v>
      </c>
    </row>
    <row r="396" spans="11:12" ht="12.75">
      <c r="K396" s="11"/>
      <c r="L396" s="11"/>
    </row>
    <row r="397" spans="11:12" ht="12.75">
      <c r="K397" s="11"/>
      <c r="L397" s="80">
        <f>COUNTIF(K9:K373,"=W")</f>
        <v>38</v>
      </c>
    </row>
    <row r="398" spans="11:12" ht="12.75">
      <c r="K398" s="11"/>
      <c r="L398" s="80">
        <f>COUNTIF(K9:K373,"=WSW")</f>
        <v>35</v>
      </c>
    </row>
    <row r="399" spans="11:12" ht="12.75">
      <c r="K399" s="11"/>
      <c r="L399" s="80">
        <f>COUNTIF(K9:K373,"=WNW")</f>
        <v>9</v>
      </c>
    </row>
    <row r="400" spans="11:12" ht="12.75">
      <c r="K400" s="81" t="s">
        <v>52</v>
      </c>
      <c r="L400" s="81">
        <f>SUM(L397:L399)</f>
        <v>82</v>
      </c>
    </row>
    <row r="401" spans="11:12" ht="12.75">
      <c r="K401" s="81" t="s">
        <v>53</v>
      </c>
      <c r="L401" s="81">
        <f>COUNTIF(K9:K373,"=NW")</f>
        <v>10</v>
      </c>
    </row>
  </sheetData>
  <sheetProtection password="CB5B" sheet="1" objects="1" scenarios="1"/>
  <conditionalFormatting sqref="D33: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D68:D128 D282:D312 E129:E251">
    <cfRule type="cellIs" priority="4" dxfId="1" operator="between" stopIfTrue="1">
      <formula>5</formula>
      <formula>9.9</formula>
    </cfRule>
    <cfRule type="cellIs" priority="5" dxfId="2" operator="between" stopIfTrue="1">
      <formula>10</formula>
      <formula>14.9</formula>
    </cfRule>
    <cfRule type="cellIs" priority="6" dxfId="3" operator="between" stopIfTrue="1">
      <formula>15</formula>
      <formula>20.9</formula>
    </cfRule>
  </conditionalFormatting>
  <conditionalFormatting sqref="D313:D373 E252:E281 E99:E128">
    <cfRule type="cellIs" priority="7" dxfId="4" operator="between" stopIfTrue="1">
      <formula>0</formula>
      <formula>4.9</formula>
    </cfRule>
    <cfRule type="cellIs" priority="8" dxfId="1" operator="between" stopIfTrue="1">
      <formula>5</formula>
      <formula>9.9</formula>
    </cfRule>
    <cfRule type="cellIs" priority="9" dxfId="2" operator="between" stopIfTrue="1">
      <formula>10</formula>
      <formula>14.9</formula>
    </cfRule>
  </conditionalFormatting>
  <conditionalFormatting sqref="D252:D281">
    <cfRule type="cellIs" priority="10" dxfId="2" operator="between" stopIfTrue="1">
      <formula>10</formula>
      <formula>14.9</formula>
    </cfRule>
    <cfRule type="cellIs" priority="11" dxfId="3" operator="between" stopIfTrue="1">
      <formula>15</formula>
      <formula>20.9</formula>
    </cfRule>
    <cfRule type="cellIs" priority="12" dxfId="5" operator="between" stopIfTrue="1">
      <formula>21</formula>
      <formula>24.9</formula>
    </cfRule>
  </conditionalFormatting>
  <conditionalFormatting sqref="D129:D159">
    <cfRule type="cellIs" priority="13" dxfId="2" operator="between" stopIfTrue="1">
      <formula>10</formula>
      <formula>14.9</formula>
    </cfRule>
    <cfRule type="cellIs" priority="14" dxfId="3" operator="between" stopIfTrue="1">
      <formula>14.9</formula>
      <formula>20.9</formula>
    </cfRule>
    <cfRule type="cellIs" priority="15" dxfId="5" operator="between" stopIfTrue="1">
      <formula>21</formula>
      <formula>24.9</formula>
    </cfRule>
  </conditionalFormatting>
  <conditionalFormatting sqref="D160:D251">
    <cfRule type="cellIs" priority="16" dxfId="3" operator="between" stopIfTrue="1">
      <formula>15</formula>
      <formula>20.9</formula>
    </cfRule>
    <cfRule type="cellIs" priority="17" dxfId="5" operator="between" stopIfTrue="1">
      <formula>21</formula>
      <formula>24.9</formula>
    </cfRule>
    <cfRule type="cellIs" priority="18" dxfId="6" operator="between" stopIfTrue="1">
      <formula>25</formula>
      <formula>29.9</formula>
    </cfRule>
  </conditionalFormatting>
  <conditionalFormatting sqref="E282:E373 E34:E98">
    <cfRule type="cellIs" priority="19" dxfId="7" operator="between" stopIfTrue="1">
      <formula>-4.9</formula>
      <formula>-0.1</formula>
    </cfRule>
    <cfRule type="cellIs" priority="20" dxfId="4" operator="between" stopIfTrue="1">
      <formula>0</formula>
      <formula>4.9</formula>
    </cfRule>
    <cfRule type="cellIs" priority="21" dxfId="1" operator="between" stopIfTrue="1">
      <formula>5</formula>
      <formula>9.9</formula>
    </cfRule>
  </conditionalFormatting>
  <conditionalFormatting sqref="P38:P373">
    <cfRule type="cellIs" priority="22" dxfId="8" operator="between" stopIfTrue="1">
      <formula>0.1</formula>
      <formula>99</formula>
    </cfRule>
  </conditionalFormatting>
  <conditionalFormatting sqref="N1:N65536">
    <cfRule type="cellIs" priority="23" dxfId="9" operator="between" stopIfTrue="1">
      <formula>40</formula>
      <formula>100</formula>
    </cfRule>
  </conditionalFormatting>
  <printOptions/>
  <pageMargins left="0.75" right="0.75" top="1" bottom="1" header="0.5" footer="0.5"/>
  <pageSetup horizontalDpi="200" verticalDpi="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2007-07-24T12:34:04Z</dcterms:created>
  <dcterms:modified xsi:type="dcterms:W3CDTF">2010-01-02T13:53:41Z</dcterms:modified>
  <cp:category/>
  <cp:version/>
  <cp:contentType/>
  <cp:contentStatus/>
</cp:coreProperties>
</file>