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61" windowWidth="15195" windowHeight="9210" firstSheet="2" activeTab="9"/>
  </bookViews>
  <sheets>
    <sheet name="MIN" sheetId="1" r:id="rId1"/>
    <sheet name="Max" sheetId="2" r:id="rId2"/>
    <sheet name="Grass Min" sheetId="3" r:id="rId3"/>
    <sheet name="Wind Av" sheetId="4" r:id="rId4"/>
    <sheet name="Wind Gusts" sheetId="5" r:id="rId5"/>
    <sheet name="Rain" sheetId="6" r:id="rId6"/>
    <sheet name="Snow" sheetId="7" r:id="rId7"/>
    <sheet name="Daily Mean" sheetId="8" r:id="rId8"/>
    <sheet name="Monthly Mean" sheetId="9" r:id="rId9"/>
    <sheet name=" Data" sheetId="10" r:id="rId10"/>
    <sheet name="Sheet2" sheetId="11" r:id="rId11"/>
    <sheet name="Sheet3" sheetId="12" r:id="rId12"/>
  </sheets>
  <definedNames/>
  <calcPr fullCalcOnLoad="1" iterate="1" iterateCount="1" iterateDelta="0.001"/>
</workbook>
</file>

<file path=xl/comments10.xml><?xml version="1.0" encoding="utf-8"?>
<comments xmlns="http://schemas.openxmlformats.org/spreadsheetml/2006/main">
  <authors>
    <author>Paul C</author>
  </authors>
  <commentList>
    <comment ref="A160" authorId="0">
      <text>
        <r>
          <rPr>
            <b/>
            <sz val="8"/>
            <rFont val="Tahoma"/>
            <family val="0"/>
          </rPr>
          <t xml:space="preserve">June
Stanton Station: SOUTH DERBYSHIRE (near Burton upon Trent.)  Lat. 52°46'N Long. 1°36'W  Ht. 74m A.M.S.L.Grid Ref: SK 26500 
June 2007 Report.
Paul Carfoot.
All began well for the first week and a half in to June. The very unsettled weather of May quickly gave way to warm dry and settled conditions as high pressure to the south of the UK amalgamated with a high pressure block to the north of the country.
 From the 1st to the 11th the weather was completely dry, very sunny, warm and even hot at times with temperature reaching or exceeding 21c / 70f. The high for the period was 25.3c on the 9th. 
 Only 1 day was overcast during the period when cumulostratus cloud refused to clear on the 7th, which also suppressed the temperature to 15.6c.
Another major change took place on the 13th, as low pressure once again took a firm grip. The day started warm, dry and humid with good sunny periods and an early afternoon temperature of 22.2c, heavy clouds built during the mid afternoon and heavy rain broke out accompanied by thunder, depositing a total of 15mm of rain in just over 2 hours, this was to be the start of a very wet and unsettled period of weather.
The following few days were very wet indeed, with 33mm being recorded on the 15th. The very unsettled but rather warm conditions continued until the 23rd.
The period from the 23rd to the end of the month continued very wet and unsettled indeed, but notably cooler with a northerly airflow at times, and with clear skies on the night of the 28th a ground frost was recorded here, with the minimum grass temperature of –0.5c.
Summary.
Except for the first week and a half, low pressure was the dominant feature; the month became very unsettled and extremely wet.
Stats for June 2007
Mean maximum temperature = 20.1c
Mean minimum temperature = 11.1c
Mean temperature = 15.6 + 1.5c above the CET average. (Averages for the reference period 1971-2000)
Warmest day on the 9th  = 25.3c
Coldest day on the 14th = 15.1c
Warmest night on the 12th = 16.2c
Coldest night on the 28th = 4.3c
Minimum Grass Temperature on the 28th = -0.5c
Ground Frosts = 1
Air frost = 0
Days of snow  = 0
Days of lying snow = 0
Days of Rain = 12
Wettest day on the 15th = 33mm
Thunderstorms = 2
Rainfall total = 136 mm
Rain total this year = 362mm
</t>
        </r>
      </text>
    </comment>
    <comment ref="A282" authorId="0">
      <text>
        <r>
          <rPr>
            <b/>
            <sz val="8"/>
            <rFont val="Tahoma"/>
            <family val="0"/>
          </rPr>
          <t xml:space="preserve">October
</t>
        </r>
      </text>
    </comment>
    <comment ref="A313" authorId="0">
      <text>
        <r>
          <rPr>
            <b/>
            <sz val="8"/>
            <rFont val="Tahoma"/>
            <family val="0"/>
          </rPr>
          <t xml:space="preserve">November
</t>
        </r>
      </text>
    </comment>
    <comment ref="A343" authorId="0">
      <text>
        <r>
          <rPr>
            <sz val="8"/>
            <rFont val="Tahoma"/>
            <family val="0"/>
          </rPr>
          <t xml:space="preserve">December
</t>
        </r>
      </text>
    </comment>
  </commentList>
</comments>
</file>

<file path=xl/sharedStrings.xml><?xml version="1.0" encoding="utf-8"?>
<sst xmlns="http://schemas.openxmlformats.org/spreadsheetml/2006/main" count="859" uniqueCount="573">
  <si>
    <t>A dull and gray start again, with outbreaks of drizzle. The late morning and afternoon brightened with sunny spells.</t>
  </si>
  <si>
    <t>A dull and gray start again, with outbreaks of drizzle. The late morning and afternoon brightened with sunny spells. Top temperature 15.6c, rain = trace.</t>
  </si>
  <si>
    <t xml:space="preserve">Skies cleared overnight and the temperature fell low enough for dense fog to form around dawn, the fog cleared around 9:15am to allow for a sunny morning up to reading time. Cloud increased throughout the morning and it become overcast for a short time. Skies began to clear again by early afternoon with good sunny periods following. </t>
  </si>
  <si>
    <t>Another cold and foggy start this morning and accompanied with a ground frost. Minimum air temperature 0.3c, grass minimum –2c. The fog thinned and cleared by reading time at 10am, followed by a sunny morning and afternoon.</t>
  </si>
  <si>
    <t>Cold and foggy again at first this morning, minimum air temperature right on 0c so still not quite managed an air frost yet, grass temperature down to –2.5c so another ground frost, making it the 4th of the season. The fog is clearing more quickly than yesterday allowing for sun to shine from a clear sky. The rest of the morning and afternoon continued mostly sunny with very light winds.</t>
  </si>
  <si>
    <t>Another cold night and the first air frost of the season, minimum air temperature –0.5c, minimum grass temperature –2.5c. No fog here as the air is slightly drier than yesterday, so has been sunny up to reading time. More cloud than of late during the morning and afternoon, but still with sunny spells.</t>
  </si>
  <si>
    <t>Another slight air frost this morning and shallow fog in the fields. 
Clear and sunny up to reading time. The rest of the morning and afternoon continued sunny with just small amounts of high cloud.</t>
  </si>
  <si>
    <t>A cloudier and less cold start than recent mornings, followed by a cloudy morning with a few bright spells. The afternoon continued dry, but remained overcast</t>
  </si>
  <si>
    <t xml:space="preserve">Clearing skies allowed the temperature to fall low enough for a touch of ground frost, minimum air temperature 2.2c, grass minimum –1.5c. A clear sunny morning and afternoon followed with more breeze from the northeast, which made it feel cooler than recently. </t>
  </si>
  <si>
    <t>Has been a cold and clear night with another ground frost, minimum air temperature 0.1c, grass minimum –3c. Cloud has however increased since around 6:30 and it was completely overcast by daybreak. Cloud started to break again towards reading time with sunny spells. More sunny spells followed through the morning and afternoon, becoming overcast again late afternoon.</t>
  </si>
  <si>
    <t>Has been overcast overnight, so much milder this morning,  Has continued overcast with slight drizzle up to reading time. The rest of the day continued overcast and dry.</t>
  </si>
  <si>
    <t>Has been another overcast and mild night. Continued dull and misty throughout the morning and afternoon, with only a very brief bright spell.</t>
  </si>
  <si>
    <t>Has been another cloudy mild night with a little light rain. After a cloudy start the clouds broke a little and there was some brightness and hazy sunshine towards reading time. The morning continued with a few more bright spells, cloud increased during the afternoon and light rain followed during the late afternoon and early evening.</t>
  </si>
  <si>
    <t>Overcast and mild, but very breezy with light rain up to reading time. Becoming brighter during the late morning, but a short  heavy shower followed around midday. The afternoon was much brighter with good sunny spells and very mild for October.</t>
  </si>
  <si>
    <t>A clear and sunny morning up to reading time. The morning and afternoon continued dry with good sunny spells, with a few clouds just threatening a shower.</t>
  </si>
  <si>
    <t>A dry and bright start with sunny spells. The rest of the morning and afternoon continued dry with good sunny spells, very mild.</t>
  </si>
  <si>
    <t>Another mild and bright start, cloud building a little towards reading time. Further sunny spells continued throughout the rest of the morning and in to the afternoon, with variable amounts of cloud.</t>
  </si>
  <si>
    <t>A very mild and bright morning once again up to reading time, after a slightly chillier night than recently, minimum temperature down to 7.4c, grass temperature 3.5c. The morning and afternoon continued dry and bright will sunny spells, again very mild.</t>
  </si>
  <si>
    <t>Another mild and dry start, but quite overcast up to reading time, with just a couple of brief sunny spells. The cloud broke later during the morning and afternoon to allow good sunny spells, again very mild.</t>
  </si>
  <si>
    <t>Clear skies last night lead to a cooler night than expected, with the temperature down to 5.5c, grass minimum 2c. Has clouded over though in the last hour. The morning continued cloudy, the afternoon was brighter with a few sunny spells, again mild.</t>
  </si>
  <si>
    <t>A cool misty start and a touch of ground frost, minimum air temperature down to 1.9c, grass minimum    –0.5c. The morning and afternoon continued bright with sunny spells, but was noticeably cooler than of late with a top temperature of 9.6c. Becoming cold and  foggy soon after dusk.</t>
  </si>
  <si>
    <t>After a cold and foggy start to the night, cloud increased after midnight clearing the fog and raising the temperature to a relatively mild 7c by dawn. Has been overcast and dull but dry up to reading time. The morning continued overcast with a short spell of very light rain. The afternoon saw a more substantial shower, but still produced less than 1mm.</t>
  </si>
  <si>
    <t>A clear, sunny and rather cool start, minimum temperature 5c, grass minimum 0.5c. After dry sunny morning and early afternoon, cloud increased to overcast by late afternoon.</t>
  </si>
  <si>
    <t>Has been a very breezy night with a southwesterly gust of 25pmh around 1am. The morning up to reading time has been dry, mild and overcast with lighter winds. The rest of the morning continued overcast, but with a couple of bright spells, very breezy again at times, but mild.</t>
  </si>
  <si>
    <t>After a mild and dry night, the morning continued dry, cloudy, very mild, with a few bright spells. The early afternoon began very mild, dry, bright and very breezy, with the temperature up to 14c, however around 1:30pm there was a short heavy shower accompanied with squally winds and a drop in temperature, so around 2:30pm the temperature had fallen to just under 10c. Fresher cooler weather followed with Sunny spells and a lighter NW wind.</t>
  </si>
  <si>
    <t>Has been a rather cold and breezy night, with the NW wind gusting to 28mph around 2am.  The morning was dry, clear and felt cold in a stiff NW breeze, despite prolonged sunshine. The afternoon became more cloudy with a light shower during the late afternoon.</t>
  </si>
  <si>
    <t>Another very breezy night once again with the westerly wind gusting to 32mph at around 6:30am, but has been much milder with the temperature rising through the night, exceeding 11c by 6am. The morning has started dull and damp with outbreaks of light rain. The rest of the day remained cloudy and rather dull at times, with a brisk westerly wind.</t>
  </si>
  <si>
    <t>After a little rain overnight, the day dawned bright and mild and quite windy with WNW wind gusting to 29mph around 8am. Cloud increased during the morning and afternoon, but with some good bright spells, becoming noticeable cooler by late afternoon, with the temperature falling back to 8c. Turning cold and frosty my mid evening.</t>
  </si>
  <si>
    <t>A clear sky has lead to coldest temperatures of the season last night and this morning with the minimum air temperature down to –2.8c, -5c on the grass, so a slight to moderate air frost. Has been bright and cold up to reading time with little change in temperature. The morning and afternoon continued cold and bright with hazy sunny spells, with a maximum temperature of only 5.6c. Another frosty evening followed, but cloud increased later bringing rain after midnight.</t>
  </si>
  <si>
    <t>Frost lifted last night around 11pm as cloud increased, and the temperature rose from zub zero to +3c, rain followed around 3am this morning producing just 1mm. After a damp and overcast morning, rain returned around 9am with a an increasing SW wind which continued for much of the morning. The afternoon was brighter with some weak November sunshine.</t>
  </si>
  <si>
    <t xml:space="preserve">A bright but fairly chilly start with a touch of ground frost.  Cloud increased towards reading time, but continued bright, further cloud breaks later in the morning and afternoon lead to some sunny spells.  A clear sky after dark lead to ground frost by mid evening. </t>
  </si>
  <si>
    <t>Has been very cold and clear overnight, with a moderate frost, the coldest since 7th February, minimum air temperature down to -3.8c, grass minimum -6.0c.  The morning and afternoon was dry with unbroken sunshine, but still on the cold side with frost patches persisting in the shade all day, maximum temperature air temperature 6c. Frost quickly returned during the early evening.</t>
  </si>
  <si>
    <t xml:space="preserve">Another cold and frosty night here, with the minimum air temperature falling to –3.4c around 3am, however cloud increased to overcast and by reading time at 9am the temperature had risen to 0.1c. The morning and afternoon continued cloudy, calm and rather cold with just a couple of bright spells. </t>
  </si>
  <si>
    <t>A clear sky overnight allowed the temperature to fall to –1c giving a slight air frost before midnight. Cloud increased during the early hours lifting the temperature and frost. Has been calm, dry and cloudy with a couple of bright spells up to reading time. Cloud broke later during the morning and afternoon with good sunny spells, more wind than of late, but it was also noticeably milder.</t>
  </si>
  <si>
    <t xml:space="preserve">Feeling cold and raw early this early morning with sub-zero wind chill, moderate rain and a strong SE wind gusting to 36mph. Total rain before 9am reading time = 5mm. The rain stopped for a short time this morning, but more moderate rain started by the end of the morning and continued into the afternoon, turning to sleet by the late afternoon and then to snow during the evening, which gave a temporary cover before midnight. </t>
  </si>
  <si>
    <t>The overnight snow turned back to rain as the temperature rose to 4c around 5am, so by dawn virtually all the accumulated snow had melted. All rain and total snow melt amounted to 22mm since 9am yesterday. The Morning was mainly overcast and damp with just the a couple of bright spells, the afternoon continued much the same, but was much less cold.  More rain set in during the evening .</t>
  </si>
  <si>
    <t>Has been a wet night, but much milder than recently, the overnight temperature not falling below 6c until around 5am when the sky began to clear.  The minimum temperature air eventually fell to 4.5c at 08:40, with a grass minimum of –0.5c so giving a touch of ground frost. Conditions at reading time,  clouding over again, very damp, with mist over the fields. The morning continued overcast and dull, the afternoon stayed very and cloudy with outbreaks of light rain.</t>
  </si>
  <si>
    <t>Has been cloudy and mild overnight with a little light rain. The morning was overcast, drab, and mild, the afternoon continued much the same.</t>
  </si>
  <si>
    <t>A clearing sky lead to a much colder night than expected, a widespread ground frost here. Cloud increased up to reading time lifting the frost and temperature. The morning and afternoon continued cloudy and was very dull at times, but stayed dry here and felt quite mild. The early evening saw a couple of very light showers.</t>
  </si>
  <si>
    <t>Conditions turned clear and colder overnight, minimum air temperature 0.6c, and grass minimum –2.5. The morning has been very clear and dry, but cold, the afternoon continued sunny, but cold, the evening quickly became very frosty.</t>
  </si>
  <si>
    <t xml:space="preserve">Has been the coldest night of the season here, the air temperature dropped to –5c at 2:30am before cloud increased and raised the temperature. Currently at reading time, light rain with frost melting. Intermittent light rain continued throughout the morning and in to the afternoon. The rain stopped during the late afternoon, the evening was cloudy mild with the temperature continuing to rise, </t>
  </si>
  <si>
    <t>Has mostly cloudy, mild and dry up to reading time. Mostly cloudy, mild and damp throughout, with a few spots of rain and just a few bright spells.</t>
  </si>
  <si>
    <t>The night has been dry and cloudy, but rather cooler than expected, minimum air temperature down to 3.6c. The morning and afternoon continued to be dry and overcast with unusually calm conditions, but feeling rather cool.  The evening saw alittle light rain</t>
  </si>
  <si>
    <t xml:space="preserve">Remarkable lack of wind here, with calm conditions prevailing for more than 24 hours. The morning and afternoon has been overcast, dull and damp, but milder than of late. </t>
  </si>
  <si>
    <t>Another overcast, mild and damp night here. The morning begun cloudy and damp, the sky brighten during the late morning and early afternoon to allow some sunny spells. The late afternoon and evening clouded over once more bringing a little light rain.</t>
  </si>
  <si>
    <t>A clear and brighter start than recently, some large cumulus clouds building towards reading time. The morning continued to see some bright and sunny spells, but also some dark clouds threatening a shower at times, but no rain was recorded here. Top temperature 9c.</t>
  </si>
  <si>
    <t xml:space="preserve">A clearing sky last night allowed the temperature to fall to 4.5c before cloud increased, the temperature then rising again in to the mild category after midnight. The morning and afternoon was dry and mainly cloudy although with a  few bright spells, it was also very mild. The early evening became rainy, and later in the night very windy. </t>
  </si>
  <si>
    <t>The passage of a cold front through the area has made for a very windy night and early morning, with the south westerly wind gusting to 38mph at 2am. The wind has since moderated and up to reading time has been bright and dry, but rather cool. The morning continued bright and breezy, with the afternoon seeing a brief light shower, feeling cool in the strong SW wind. The evening continued breezy and rather cloudy with rain by the end of the night.</t>
  </si>
  <si>
    <t>Has been overcast, windy and rainy up to reading time. There was a little more rain after reading time, before the clouds broke around 11am allowing good sunny spells and it was mild for a time, but with a very strong SW wind gusting to gale force at times. The afternoon continued bright and very windy, but cooler.</t>
  </si>
  <si>
    <t xml:space="preserve">After a wild night here with SW wind gusting to around 30mph the day dawned clear, breezy and dry. The morning continued dry with sunny spells, the afternoon saw a brief but sharp shower, feeling cool and breezy throughout, despite average temperatures. The evening begun dry, but a shower around mid evening left 2mm of rain, </t>
  </si>
  <si>
    <t>A quiet, cloudy and mild start here after what has been a rather chilly night with a ground frost, air minimum temperature down to 3.3c and a grass temperature of –1c. The morning has been overcast but dry with a moderate SSE wind. The afternoon continued much the same, becoming very mild.</t>
  </si>
  <si>
    <t>Has been a very windy night, but exceptionally mild, with a temperature of 13c, but the 24 hour minimum was lower at 7c because of yesterdays cooler start. The conditions up to reading time have continued very mild, breezy and damp, with just a few breaks appearing in the scurrying clouds. The morning and afternoon saw a couple of brief but sharp showers with gusty winds.</t>
  </si>
  <si>
    <t>After another mild and breezy night, the conditions up to reading have been mild, drab and overcast with light rain. Light rain continued through the morning, the afternoon was damp, dark and overcast with a strong gusty SSW wind, but very much on the mild side with a top temperature of 15c. The evening quickly became stormy with heavy rain.</t>
  </si>
  <si>
    <t>Has been a very stormy night here with a gale force westerly wind gusting in access of 45mph. Heavy downpours of rain have also affected the area with 19mm being the total since 9am yesterday.  A considerable improvement from dawn and up to reading time at 9am, with clearing skies, sunny spells and moderating winds. The morning and afternoon continued bright and blustery with a few brief light showers.</t>
  </si>
  <si>
    <t>After a rather chilly night with a touch of ground frost, the day dawned cloudy with light rain setting in. The morning and afternoon continued with rain, moderate at times. The temperature gradually climbed from a cold and raw feeling 4c to 10c by 5pm, with rain dieing out.</t>
  </si>
  <si>
    <t>A few clear spells overnight allowed the temperature to fall to 3.8c before more cloud bringing light rain arrived around dawn. Currently at reading time, stopped raining, but overcast, cool and damp. The morning continued mainly overcast and dry, the afternoon saw a couple of brighter spells.</t>
  </si>
  <si>
    <t>After a windy night and early morning with WNW gusts before midnight near gale force, conditions up to 9am have been dry and cool with broken cloud and the wind moderating. The morning and afternoon was dry with some weak winter sunshine, feeling quite cool in the wind.</t>
  </si>
  <si>
    <t>The night and morning was clear and cold with a moderate air frost, minimum air temperature down to –4.3c, the grass minimum was –7c. The morning and afternoon continued sunny, but despite this the temperature only reached 2.9c, with frost persisting in the shade all day, maximum shaded grass temperature only –1c. Moderate frost returned again by mid evening.</t>
  </si>
  <si>
    <t>Another moderate frost here overnight and this morning.  The morning and afternoon saw rather overcast conditions develop, but the sky cleared again by mid afternoon with a little weak sunshine. It was cold throughout with a light ENE wind. Maximum temperature 3.1c.</t>
  </si>
  <si>
    <t>Another cold and frosty night, although not as cold as previous nights, the easterly wind  picked up slightly giving a much colder feel. The morning continued sunny but frosty with a light easterly wind. The afternoon saw  cloud cover increase to overcast for the most part, the sky again cleared toward evening with frost setting in once more.</t>
  </si>
  <si>
    <t>After a moderate frost, with an overnight low of –3.5c, low cloud spread in to the area around 4am lifting the temperature to just above freezing at dawn. The morning and afternoon continued cold and dull with a moderate easterly wind. After a maximum daytime temperature of 0.8c around 10am the temperature then began to fall off very slowly, so by 2:30pm it was just 0.5c. Overnight the temperature increased to reach 1.2c, the maximum for the 24 hour period.</t>
  </si>
  <si>
    <t>After a mostly cloudy night with the temperature holding just above freezing, the sky cleared around 7am and the temperature promptly fell to –1.1c the minimum for the 24 hour period up to 9am. The morning and afternoon continued mostly overcast and cold with a moderate E to NE wind. The early evening saw the cloud breaking up again and frost quickly setting in.</t>
  </si>
  <si>
    <t>Cloud increased again overnight and the frost lifted around 3am. The morning and afternoon was overcast and cold with a brisk easterly wind. The sky cleared towards late afternoon with an air frost quickly setting in one again.</t>
  </si>
  <si>
    <t>Another cold and frosty night, minimum -3.6c. Cloud increased early this morning once again though and the temperature has since recovered to around freezing. The morning and afternoon saw a few bright spells and an increasing NE wind which gusted to 30mph at times, feeling very cold with a maximum temperature of  3.6c.</t>
  </si>
  <si>
    <t>After a cloudy and frost free night, the day continued overcast and cold with a moderate NE wind. Maximum temperature 3.6c.</t>
  </si>
  <si>
    <t>Not as cold as recent nights, with the air temperature falling to 2c, grass temperature –0.5c, so just a slight ground frost. The morning saw cloud thinning and breaking allowing a few bright and brief sunny spells, less cold than of late with a maximum of 5c.</t>
  </si>
  <si>
    <t xml:space="preserve">Has been a cold and frosty night here, minimum temperature –2.3c. Around dawn, low cloud moved in which helped the temperature to recover slightly to –1.6c. The low cloud lowered enough to produce freezing fog by reading time at 9am. The morning continued cold and foggy with only a very slow rise in temperature. By the afternoon the fog lifted in to low cloud making for a  cold and dull day. </t>
  </si>
  <si>
    <t>Cloudy conditions overnight have prevented the air temperature from falling below freezing, 0.3c, but the 24 hour minimum was lower at –1.6c because of yesterday colder start. The morning and afternoon was cloudy and cold with a light to moderate ENE wind.</t>
  </si>
  <si>
    <t>The night has been overcast and misty, but frost free, minimum overnight air temperature 0.4c. Grass minimum 0.0c. The morning continued overcast and dry and was milder than recently. The afternoon saw a little light rain which cleared before evening. Maximum temperature 6.3c, rain = 1mm. The early evening quickly became foggy and cold.</t>
  </si>
  <si>
    <t>Has been a frosty and icy night although the temperature climbed just above freezing before dawn with the arrival of dense fog. Most of the morning continued cold and foggy. The early afternoon saw the fog lift to allow some weak wintry sunshine, with the temperature only reaching 3.3c. The late afternoon and early evening saw ground frost setting in quickly under a clear sky, however the frost lifted later in the evening as cloud cover increased, also unusually the maximum temperature of 5.7c peaked at the end of the 24 hour period.</t>
  </si>
  <si>
    <t xml:space="preserve">The frost and ice lifted late last night as the wind increased and cloud spread in to the area. The morning and afternoon was cloudy and dry with fresh south to south west wind, strong at times. It was much milder, with the maximum temperature near to 10c, the mildest day since the 8th. The early evening saw rain setting in which became moderate at times. </t>
  </si>
  <si>
    <t>Rain set-in during the early evening yesterday and has continued most of the night giving a 24 hour total of 11mm. Has been mild also with no frost. The morning and afternoon  continued mostly cloudy, but with a few bright spells during the afternoon. The early evening saw the sky clear for a short while allowing the temperature to fall to 2c giving a brief ground frost, before more cloud and rain later in the evening.  Clear spells followed with a ground frost setting in once more.</t>
  </si>
  <si>
    <t xml:space="preserve">Clear spells overnight lead to a ground frost and widespread ice, air temperature 1.3c, grass minimum  –2.5c. The frost and ice cleared quickly and the rest of the day saw variable amounts of cloud and sunny spells and feeling quite mild for late December. </t>
  </si>
  <si>
    <t>The night has been cloudy and damp. The morning and afternoon stayed dry, very mild and mostly overcast, just a couple of bright spells, although with fresh and at times a strong south to SW wind.</t>
  </si>
  <si>
    <t>Has been another mild night and rather windy. The morning continued mild, dry, windy and overcast. The afternoon saw some light rain, which became increasingly heavy during the evening. Also the SW wind was strong gusting to 38mph.</t>
  </si>
  <si>
    <t>A cooler morning with sub-zero wind chill, the SW wind gusting to 29 mph, minimum temperature 4.3c. The morning and afternoon saw sunny intervals and a couple of showers, feeling rather cold in the strong SW wind, although the temperature was above average for late December, reaching 8.2c. Rain = 1mm</t>
  </si>
  <si>
    <t>An overcast, dry and much quieter start with no wind at observation time. The morning and afternoon was  dry and rather cloudy, but with a few bright spells and very little wind, so feeling on the mild side. Top temperature 8c, rain 0mm.</t>
  </si>
  <si>
    <t>A few clear periods overnight lead to a touch of ground frost, minimum air temperature 4.2c, grass minimum –1.0c. The morning and afternoon was mostly overcast, but dry. The wind was very light throughout.</t>
  </si>
  <si>
    <t>After a clearance overnight. Cloudy mild and wet.</t>
  </si>
  <si>
    <t>Wind Direction</t>
  </si>
  <si>
    <t>WSW, fresh to strong.</t>
  </si>
  <si>
    <t>W, strong.</t>
  </si>
  <si>
    <t>SW, moderate to fresh.</t>
  </si>
  <si>
    <t>WSW, strong.</t>
  </si>
  <si>
    <t>S, light.</t>
  </si>
  <si>
    <t>SSW, fresh, increasing gale by evening.</t>
  </si>
  <si>
    <t>SW moderate, increasing strong at times.</t>
  </si>
  <si>
    <t>SW, strong to gale.</t>
  </si>
  <si>
    <t>Westerly, strong to gale</t>
  </si>
  <si>
    <t>WSW, gale</t>
  </si>
  <si>
    <t>SW, fresh to strong.</t>
  </si>
  <si>
    <t>WSW</t>
  </si>
  <si>
    <t>S, fresh.</t>
  </si>
  <si>
    <t>NE, moderate, backing ENE.</t>
  </si>
  <si>
    <t>SW, gale to storm.</t>
  </si>
  <si>
    <t>SW, strong.</t>
  </si>
  <si>
    <t>SSW, strong to gale overnight.</t>
  </si>
  <si>
    <t>northerly, fresh to strong.</t>
  </si>
  <si>
    <t>WNW, light to moderate.</t>
  </si>
  <si>
    <t>NW, moderate.</t>
  </si>
  <si>
    <t>Calm, becoming light and variable</t>
  </si>
  <si>
    <t>SW, light to moderate, increasing fresh WSW.</t>
  </si>
  <si>
    <t>WSW, light to moderate, increasing strong by evening.</t>
  </si>
  <si>
    <t>WSW, moderate to fresh..</t>
  </si>
  <si>
    <t>SW, light to moderate.</t>
  </si>
  <si>
    <t>SSW, light to moderate, increasing fresh.</t>
  </si>
  <si>
    <t>SW, light to moderate</t>
  </si>
  <si>
    <t>W, fresh. Falling calm by evening.</t>
  </si>
  <si>
    <t>Calm. Light SSW for a time.</t>
  </si>
  <si>
    <t>Calm</t>
  </si>
  <si>
    <t>NW, light for a time, then calm. Increasing light N,pm,  then returning to calm</t>
  </si>
  <si>
    <t>N, moderate to fresh</t>
  </si>
  <si>
    <t>Calm, increasing fresh NNE.</t>
  </si>
  <si>
    <t>NNE, fresh to strong.</t>
  </si>
  <si>
    <t>SSW, moderate to fresh.</t>
  </si>
  <si>
    <t>E, veering W, fresh to strong</t>
  </si>
  <si>
    <t>SSW, moderate to fresh, backing ESE, moderate.</t>
  </si>
  <si>
    <t>SSW, moderate, fallin calm.</t>
  </si>
  <si>
    <t>E, moderate.</t>
  </si>
  <si>
    <t>ESE, backing NE, moderate.</t>
  </si>
  <si>
    <t>Light and variable</t>
  </si>
  <si>
    <t>Light and variable, becoming light NE.</t>
  </si>
  <si>
    <t>E, light, increasing fresh.</t>
  </si>
  <si>
    <t xml:space="preserve">SE, light to moderate.  </t>
  </si>
  <si>
    <t>S, light to moderate.</t>
  </si>
  <si>
    <t>ESE, fresh to strong.</t>
  </si>
  <si>
    <t>SSE, light.</t>
  </si>
  <si>
    <t>SW, light.</t>
  </si>
  <si>
    <t>W, fresh to strong.</t>
  </si>
  <si>
    <t>E, fresh.</t>
  </si>
  <si>
    <t>Calm, increasing fresh ESE.</t>
  </si>
  <si>
    <t>ESE, moderate, increasing fresh to strong.</t>
  </si>
  <si>
    <t>SSW, moderate, becoming strong.</t>
  </si>
  <si>
    <t>SW, fresh.</t>
  </si>
  <si>
    <t>Calm, increasing SW moderate to fresh.</t>
  </si>
  <si>
    <t>SW, light, increasing fresh to strong.</t>
  </si>
  <si>
    <t>SSW, moderate.</t>
  </si>
  <si>
    <t>SSE, moderate.</t>
  </si>
  <si>
    <t>SE, moderate to fresh.</t>
  </si>
  <si>
    <t>light and varible, increasing SW moderate to fresh.</t>
  </si>
  <si>
    <t>S, ligh, veering wsw moderate.</t>
  </si>
  <si>
    <t>Light and varible, becoming SW , fresh.</t>
  </si>
  <si>
    <t>WNW, moderate, increasing fresh to strong at times.</t>
  </si>
  <si>
    <t>NNW, fresh to strong.</t>
  </si>
  <si>
    <t>WNW, moderate.</t>
  </si>
  <si>
    <t>Calm, becoming WNW, light.</t>
  </si>
  <si>
    <t>WNW, light, backing NE moderate to fresh.</t>
  </si>
  <si>
    <t>ENE, light</t>
  </si>
  <si>
    <t>NNE, fresh.</t>
  </si>
  <si>
    <t>NNE moderate to fresh.</t>
  </si>
  <si>
    <t>NNE light to moderate.</t>
  </si>
  <si>
    <t>NNE, light.</t>
  </si>
  <si>
    <t>WSW, moderate.</t>
  </si>
  <si>
    <t>NNE, fresh</t>
  </si>
  <si>
    <t>NNE, light to moderate</t>
  </si>
  <si>
    <t>N, light.</t>
  </si>
  <si>
    <t>WSW, light.</t>
  </si>
  <si>
    <t>W, light</t>
  </si>
  <si>
    <t>NW, light.</t>
  </si>
  <si>
    <t>WSW, light</t>
  </si>
  <si>
    <t>SW, light</t>
  </si>
  <si>
    <t>NNE, light</t>
  </si>
  <si>
    <t>Light and Variable</t>
  </si>
  <si>
    <t>Light and Variable, increasing light to moderate W</t>
  </si>
  <si>
    <t>Light and Variable, becoming moderate westerly.</t>
  </si>
  <si>
    <t>W,light.</t>
  </si>
  <si>
    <t>ESE, light to moderate.</t>
  </si>
  <si>
    <t>ESE, moderate.</t>
  </si>
  <si>
    <t>NNE, moderate to fresh.</t>
  </si>
  <si>
    <t>N, Moderate, fresh at times.</t>
  </si>
  <si>
    <t>NE moderate.</t>
  </si>
  <si>
    <t>NNE, light, increasing fresh, gusting to strong.</t>
  </si>
  <si>
    <t>NE, light, increasing moderate to fresh.</t>
  </si>
  <si>
    <t>ENE, light.</t>
  </si>
  <si>
    <t xml:space="preserve">SE, moderate to fresh, increasing strong for a time. </t>
  </si>
  <si>
    <t>SSW, fresh.</t>
  </si>
  <si>
    <t>SSW, fresh, to strong.</t>
  </si>
  <si>
    <t>Calm, becoming moderate SW.</t>
  </si>
  <si>
    <t>SW, fresh</t>
  </si>
  <si>
    <t xml:space="preserve">SE, light to moderate, veering NE moderate.  </t>
  </si>
  <si>
    <t>NNW, moderate to fresh.</t>
  </si>
  <si>
    <t>SE, light.</t>
  </si>
  <si>
    <t>WNW, light.</t>
  </si>
  <si>
    <t>Swl ight</t>
  </si>
  <si>
    <t>SSW, moderate, increasing strong.</t>
  </si>
  <si>
    <t>SSW, moderate</t>
  </si>
  <si>
    <t>Calm, becoming light SW.</t>
  </si>
  <si>
    <t>ENE, light to moderate</t>
  </si>
  <si>
    <t>SE, light</t>
  </si>
  <si>
    <t>Calm. Becoming SW light to moderate.</t>
  </si>
  <si>
    <t>Light, SSW. Veering light to moderate w.</t>
  </si>
  <si>
    <t>W,light, backing NE light to moderate.</t>
  </si>
  <si>
    <t>NE, moderate to fresh, a few strong gusts.</t>
  </si>
  <si>
    <t>Northerly, fresh.</t>
  </si>
  <si>
    <t>Calm, becoming ENE, moderate to fresh.</t>
  </si>
  <si>
    <t>ESE, light, increasing moderate.</t>
  </si>
  <si>
    <t>NNE, light to moderate.</t>
  </si>
  <si>
    <t>NNE, moderate.</t>
  </si>
  <si>
    <t>NE, light.</t>
  </si>
  <si>
    <t>Calm, becoming NE light.</t>
  </si>
  <si>
    <t>NE, light to moderate</t>
  </si>
  <si>
    <t>Calm, becoming light NE.</t>
  </si>
  <si>
    <t>NNW, light.</t>
  </si>
  <si>
    <t>ENE, light to moderate, increasing fresh at times</t>
  </si>
  <si>
    <t>NNE, mostly light to moderate, but gusty during storm.</t>
  </si>
  <si>
    <t>SSW, mostly light.</t>
  </si>
  <si>
    <t>ENE, light, becoming, moderate, fresh in showers.</t>
  </si>
  <si>
    <t>Calm. Increasing fresh NNE, with strong gusts towards late afternoon.</t>
  </si>
  <si>
    <t>E, moderate to fresh.</t>
  </si>
  <si>
    <t>E, light.</t>
  </si>
  <si>
    <t>SW, moderate, fresh at times.</t>
  </si>
  <si>
    <t>WSW, moderate falling light.</t>
  </si>
  <si>
    <t>NE, fresh.</t>
  </si>
  <si>
    <t>WNW, fresh.</t>
  </si>
  <si>
    <t>SW, moderate to fresh, strong gusts.</t>
  </si>
  <si>
    <t>E, backing SSW light to moderate.</t>
  </si>
  <si>
    <t>SSW, light to moderate. Fresh to strong pm.</t>
  </si>
  <si>
    <t>SSE</t>
  </si>
  <si>
    <t xml:space="preserve">SE </t>
  </si>
  <si>
    <t>SSW</t>
  </si>
  <si>
    <t xml:space="preserve">SW </t>
  </si>
  <si>
    <t xml:space="preserve">WSW </t>
  </si>
  <si>
    <t>ESE</t>
  </si>
  <si>
    <t>NNE</t>
  </si>
  <si>
    <t>ENE</t>
  </si>
  <si>
    <t>W.</t>
  </si>
  <si>
    <t>NNW</t>
  </si>
  <si>
    <t>WNW</t>
  </si>
  <si>
    <t>calm</t>
  </si>
  <si>
    <t>Day</t>
  </si>
  <si>
    <t>Date</t>
  </si>
  <si>
    <t>Comments</t>
  </si>
  <si>
    <t>Max Temp c</t>
  </si>
  <si>
    <t>Snow Depth cm</t>
  </si>
  <si>
    <t>Daily Rain mm</t>
  </si>
  <si>
    <t>Barometer
Pressure mb 09:00</t>
  </si>
  <si>
    <t>Wet</t>
  </si>
  <si>
    <t>Dew Point</t>
  </si>
  <si>
    <t>Humidity</t>
  </si>
  <si>
    <t>Cloud Cover (Oktas)</t>
  </si>
  <si>
    <t>Max Gust mph</t>
  </si>
  <si>
    <t>Wind Speed mph aver</t>
  </si>
  <si>
    <t>Grass min Temp</t>
  </si>
  <si>
    <t>snowfall</t>
  </si>
  <si>
    <t>Thunder</t>
  </si>
  <si>
    <t>Fog</t>
  </si>
  <si>
    <t>Sun Hours</t>
  </si>
  <si>
    <t>Gust Direct.</t>
  </si>
  <si>
    <t>Hail</t>
  </si>
  <si>
    <t>Freezing Fog</t>
  </si>
  <si>
    <t>Total gnd frosts</t>
  </si>
  <si>
    <t>Frosts at 09:00</t>
  </si>
  <si>
    <t>Total Rain days</t>
  </si>
  <si>
    <t>1mm or more</t>
  </si>
  <si>
    <t>Mean</t>
  </si>
  <si>
    <t>N</t>
  </si>
  <si>
    <t>NE</t>
  </si>
  <si>
    <t>E</t>
  </si>
  <si>
    <t>SE</t>
  </si>
  <si>
    <t>S</t>
  </si>
  <si>
    <t>SW</t>
  </si>
  <si>
    <t>W</t>
  </si>
  <si>
    <t>NW</t>
  </si>
  <si>
    <t>Wind Force at OT</t>
  </si>
  <si>
    <t>Min Temp c</t>
  </si>
  <si>
    <t xml:space="preserve"> &lt;             Stevenson     Screen.     Readings  at 09:00 GMT                       &gt;</t>
  </si>
  <si>
    <t>Total air frosts</t>
  </si>
  <si>
    <t>Ice days</t>
  </si>
  <si>
    <t>Annual mean</t>
  </si>
  <si>
    <t>edry</t>
  </si>
  <si>
    <t>ewet</t>
  </si>
  <si>
    <t>VP</t>
  </si>
  <si>
    <t>DP</t>
  </si>
  <si>
    <t>Annual %</t>
  </si>
  <si>
    <t>Feb</t>
  </si>
  <si>
    <t>Mar</t>
  </si>
  <si>
    <t>Apr</t>
  </si>
  <si>
    <t>May</t>
  </si>
  <si>
    <t>Jun</t>
  </si>
  <si>
    <t>Jul</t>
  </si>
  <si>
    <t>Aug</t>
  </si>
  <si>
    <t>Sep</t>
  </si>
  <si>
    <t>Nov</t>
  </si>
  <si>
    <t>Dec</t>
  </si>
  <si>
    <t>Oct</t>
  </si>
  <si>
    <t>mean max</t>
  </si>
  <si>
    <t>mean min</t>
  </si>
  <si>
    <t>mean</t>
  </si>
  <si>
    <t>monthly rain</t>
  </si>
  <si>
    <t>Jan</t>
  </si>
  <si>
    <t>Dry</t>
  </si>
  <si>
    <t>Year</t>
  </si>
  <si>
    <t>col station</t>
  </si>
  <si>
    <t>30c+</t>
  </si>
  <si>
    <t>5c+</t>
  </si>
  <si>
    <t>25c+</t>
  </si>
  <si>
    <t>0c+</t>
  </si>
  <si>
    <t>21+</t>
  </si>
  <si>
    <t>&lt;0c</t>
  </si>
  <si>
    <t>15c+</t>
  </si>
  <si>
    <t>&lt; = -5c</t>
  </si>
  <si>
    <t>10c+</t>
  </si>
  <si>
    <t>&lt; = -10c</t>
  </si>
  <si>
    <t>0.2mm or more</t>
  </si>
  <si>
    <t>Daily Weather data for Stanton Station: SOUTH DERBYSHIRE (near Burton upon Trent.)  Lat. 52°46'N Long. 1°36'W  Ht. 74m A.M.S.L.Grid Ref: SK 26500</t>
  </si>
  <si>
    <t>Clear spells overnight, windy. Sunny spells am, cloudy pm, light rain.</t>
  </si>
  <si>
    <t>Windy, cloudy overnight. Blustery Showers.</t>
  </si>
  <si>
    <t>Rain at times overnight. Cloudy and windy.</t>
  </si>
  <si>
    <t>Cloudy and windy overnight. Showers, sunny spells.</t>
  </si>
  <si>
    <t>*</t>
  </si>
  <si>
    <t>Cloudy overnight. Rain early afternoon, brighter later. Ground frost late evening.</t>
  </si>
  <si>
    <t>Clear for a time with ground frost overnight.</t>
  </si>
  <si>
    <t>Cloudy with rain overnight. Mild and overcast, rain.</t>
  </si>
  <si>
    <t>Windy and very mild overnight. Rain at times, windy.</t>
  </si>
  <si>
    <t>Cloudy overnight, heavy rain towards dawn. Showers sunny spells.</t>
  </si>
  <si>
    <t>Gales and rain overnight. Continuing stormy with heavy rain am, brighter pm, gales.</t>
  </si>
  <si>
    <t>Some clear spells, becoming overcast, rain trace. Cloudy, windy and dry.</t>
  </si>
  <si>
    <t>Mainly cloudy overnight. Overcast and mild all day, shower early evening, very windy.</t>
  </si>
  <si>
    <t>Clear overnight, breezy. Slight ground frost. Sunny and dry.</t>
  </si>
  <si>
    <t>Some clear periods overnight.Mainly cloudy, bright late afternoon, then cloudy again.</t>
  </si>
  <si>
    <t>Cloudy overnight with rain, further rain all morning and early afternoon. Clousy and damp later.</t>
  </si>
  <si>
    <t>Cloudy overnight with rain. Rainy am, clear pm, very windy.</t>
  </si>
  <si>
    <t>Heavy rain and gales overnight. Rain and gales all morning, winds increasing to storm force by midday, brighter afternoon.</t>
  </si>
  <si>
    <t>Windy, clear periods overnight. Sunny am, cloudy pm.</t>
  </si>
  <si>
    <t>Very windy with rain overnight. Bright and becoming cooler with showers. Temp falling from 13.5c at 02:13hrs, to 7c by 15:00hrs.</t>
  </si>
  <si>
    <t>Showers overnight, windy. Hail showers pm.</t>
  </si>
  <si>
    <t>Sleet overnight, Clear and sunny, cold. Frost by dusk.</t>
  </si>
  <si>
    <t>Clear and frosty overnight. Clear sunny and cold, ground frost persisting.</t>
  </si>
  <si>
    <t>Snowfall overnight, frost. Sleet and snow showers.</t>
  </si>
  <si>
    <t>Light Snow flurries overnight, frost. Sunny and cold, frost persisting in the shadows.</t>
  </si>
  <si>
    <t>Clear at first overnight, then clouding over.</t>
  </si>
  <si>
    <t>A few cloud breaks overnight with ground frost. Mainly cloudy, a few bright spells.</t>
  </si>
  <si>
    <t>Cloudy and breezy overnight. Cloudy and mild.</t>
  </si>
  <si>
    <t>Mainly cloudy overnight. Cloudy, bright spells.</t>
  </si>
  <si>
    <t>Mainly cloudy overnight, cloudy day, clear by dusk.</t>
  </si>
  <si>
    <t>Clear periods overnight, ground frost.</t>
  </si>
  <si>
    <t>Overcast throughout. Bright periods, dry.</t>
  </si>
  <si>
    <t>Overcast throughout. Becoming sunny. Ground frost by early evening.</t>
  </si>
  <si>
    <t>Clear, moderate frost. Sunny and dry.</t>
  </si>
  <si>
    <t>Clear, moderate to severe frost. Clear and sunny.</t>
  </si>
  <si>
    <t>Moderate frost overnight. Light shower am, Sunny spells.</t>
  </si>
  <si>
    <t>Severe frost overnight. Mostly sunny, cold, persistant frost in shade.</t>
  </si>
  <si>
    <t>Severe frost overnight. Sunny and cold, frost persisting all day in shade.</t>
  </si>
  <si>
    <t>Frost overnight. Snow at times.</t>
  </si>
  <si>
    <t>Frost and ice, misty. Sleet and Snow at times.</t>
  </si>
  <si>
    <t>Rain and sleet at times overnight. Cloudy rain and drizzle at times.</t>
  </si>
  <si>
    <t>Rain overnight. Sunny spells.</t>
  </si>
  <si>
    <t>More rain overnight. Bright early, then overcast with a little rain.</t>
  </si>
  <si>
    <t>Clear periods overnight. Bright, dry.</t>
  </si>
  <si>
    <t>Rain overnight. Cloudy morning, sunny pm.  Ground frost by mid evening.</t>
  </si>
  <si>
    <t>Ground frost just after midnight, then temperature increasing with wind and cloud. Dry, bright periods, rain late evening.</t>
  </si>
  <si>
    <t>Overcast with rain overnight. Rain all day.</t>
  </si>
  <si>
    <t>Afew cloud breaks overnight. Dull and overcast all day.</t>
  </si>
  <si>
    <t>Clear periods overnight.  Sunny start, then overcast and drab.</t>
  </si>
  <si>
    <t>Overcast overnight. Mostly overcast, brief bright spell around lunch time, rain evening.</t>
  </si>
  <si>
    <t>Overcast and mild overnight. Dry mainly cloudy.</t>
  </si>
  <si>
    <t>Overcast with rain overnight, thunder heard. Bright spells.</t>
  </si>
  <si>
    <t>More rain overnight.  Mostly cloudy, rain at times.</t>
  </si>
  <si>
    <t>Mainly cloudy and damp overnight. Cloudy and damp, rain late evening.</t>
  </si>
  <si>
    <t>Mainly cloudy overnight. Mild with sunny spells. Ground frost late evening.</t>
  </si>
  <si>
    <t>Ground frost just after midnight, then temperature increasing with wind, cloud and rain. Dull rain at times.</t>
  </si>
  <si>
    <t>Cloudy overnight, rain towards morning.</t>
  </si>
  <si>
    <t>Skies clearing overnight. Mostly cloudy, light shower, clouds clearing after dark.</t>
  </si>
  <si>
    <t>Clear overnight, frost. Clear and sunny am, hazy and partly cloudy pm. Heavy rain evening.</t>
  </si>
  <si>
    <t>Heavy Rain all night. Sunny periods.</t>
  </si>
  <si>
    <t>Clear overnight with ground frost, cloud increasing towards dawn. Rain from mid morning until late evening.</t>
  </si>
  <si>
    <t>Becoming clearer overnight. Becoming mostly cloudy with light rain, very windy.</t>
  </si>
  <si>
    <t>Cloudy and windy overnight, clearing towards dawn. Sunny periods.</t>
  </si>
  <si>
    <t>Cloud at times overnight, light rain. (Rain trace) Sunny spells, dry.</t>
  </si>
  <si>
    <t>Clear overnight. Ground frost. Sunny spells am, cloudy pm. Rain mid evening</t>
  </si>
  <si>
    <t>Cloudy overnight. Clearing towards dawn. Dry and fine, breezy.</t>
  </si>
  <si>
    <t>Clear periods overnight. Sunny spells dry.</t>
  </si>
  <si>
    <t>Clear spells overnight. Hazy sunny periods am, cloudy pm.</t>
  </si>
  <si>
    <t>Cloudy periods overnight. Mainly cloudy.</t>
  </si>
  <si>
    <t>Becoming clear overnight, slight air frost. Sunny periods, more cloud towards late afternoon.</t>
  </si>
  <si>
    <t>clear with ground frost overnight. Dry with sunny periods.</t>
  </si>
  <si>
    <t>Clear periods overnight, overcast towards dawn. Overcast all day.</t>
  </si>
  <si>
    <t>Becoming clear overnight, slight air frost. Sunny spells early, becoming overcast by early afternoon.</t>
  </si>
  <si>
    <t>Cloudy overnight, bright and windy. Sunny periods, mild, very windy.</t>
  </si>
  <si>
    <t>Clear periods overnight, very windy. Heavy snow showers and a temporary blizzard. Maximum temp during early hours, falling to 2c by 3:30pm</t>
  </si>
  <si>
    <t>Snow overnight, a few clear periods, ground frost. Sunny spells, windy, sleet showers.</t>
  </si>
  <si>
    <t>Clear overnight, ground frost. Sunny spells, windy and feeling very cold.. Ground frost by early evening.</t>
  </si>
  <si>
    <t>Clear with moderate frost overnight. Dry with sunny periods.</t>
  </si>
  <si>
    <t>Frost during early hours, becoming overcast with light snow, turning to rain. Overcast and damp</t>
  </si>
  <si>
    <t>Cloudy night. Mostly cloudy, light rain pm. Clear periods after dusk.</t>
  </si>
  <si>
    <t>Clear periods overnight, cloudy towards dawn. Some brief sunny spells during the morning, then overcast, drizzle mid evening. (Rain Trace)</t>
  </si>
  <si>
    <t>Overcast with drizzle overnight. Sunny spells pm, very breezy.</t>
  </si>
  <si>
    <t>Cloudy at times  overnight. Becoming clear with long sunny periods, pleasant.</t>
  </si>
  <si>
    <t>Becoming foggy overnight. Misty and cloudy  until midday, then long sunny periods.</t>
  </si>
  <si>
    <t>Clear for a time overnight with ground frost, becoming foggy. Long sunny periods from mid morning, very pleasant.</t>
  </si>
  <si>
    <t>Becoming cloudy overnight with rain. Mainly cloudy and cool, brief light shower late afternoon.</t>
  </si>
  <si>
    <t>Cloudy and damp overnight. Overcast with light rain am, cloudy dull afternoon.</t>
  </si>
  <si>
    <t>Ground frost</t>
  </si>
  <si>
    <t>Misty early, becoming very warm and sunny.</t>
  </si>
  <si>
    <t>Becoming cloudy overnight.  Dry with periods of hazy sunshine</t>
  </si>
  <si>
    <t>Clear periods overnight. Dry and sunny, very pleasant.</t>
  </si>
  <si>
    <t>Clear overnight. Ground frost. Sunny and very pleasant.</t>
  </si>
  <si>
    <t>Clear overnight, groundfrost. Sunny and pleasant.</t>
  </si>
  <si>
    <t>Clear periods overnight. Dry and pleasant with sunny periods.</t>
  </si>
  <si>
    <t>Cloudy periods overnight. Pleasantly warm with sunny periods.</t>
  </si>
  <si>
    <t>Cloudy periods overnight. Bright spells with a good deal of high cloud at times, brief sunny spells during the afternoon, pleasant. Afew rain spots mid afternoon.</t>
  </si>
  <si>
    <t>Cloudy overnight, rain during early morning. persistant light rain all day.</t>
  </si>
  <si>
    <t>Light rain all night. Mainly overcast, some bright spells.</t>
  </si>
  <si>
    <t>Mainly cloudy and damp overnight. Cloud breaking with sunny periods, pleasant.</t>
  </si>
  <si>
    <t>Clear periods overnight. Dry and warm with sunny periods and very pleasant.</t>
  </si>
  <si>
    <t>Low cloud moving in overnight. Cloud buring off by late morning and early afternoon, becoming warm and pleasant with long sunny periods.</t>
  </si>
  <si>
    <t>Clear periods overnight. Dry with unbroken sunshine.</t>
  </si>
  <si>
    <t>Low cloud overnight. Cloud clearing by late morning to long sunny periods.</t>
  </si>
  <si>
    <t>Low cloud overnight. Cloud clearing by early morning, then dry with unbroken sunshine, very pleasant.</t>
  </si>
  <si>
    <t>Clear overnight. Another day of unbroken sunshine.</t>
  </si>
  <si>
    <t>Low cloud moving in overnight.  Cloud cleared quickly, then another day of unbroken sunshine, feeling warm.</t>
  </si>
  <si>
    <t>Again low cloud from the north sea moving in overnight. Cloud clearing by late morning, then quickly becoming warm with unbroken sunshine.</t>
  </si>
  <si>
    <t>Low cloud again moving in overnight, but faild to clear today, and it remained dull and felt very cool.</t>
  </si>
  <si>
    <t>Remaining cloudy overnight. Cloud clearing by late morning, then unbroken sunshine, very pleasant.</t>
  </si>
  <si>
    <t>Becoming cloudy overnight.  Hazy sunny spells, blustery. Very light shower mid afternoon.</t>
  </si>
  <si>
    <t>Cloudy overnight. A good deal of cloud at times, shower in the afternoon, leaving rain trace.</t>
  </si>
  <si>
    <t>Clear spells overnight. Sunny spells, very blustery, a couple of light showers.</t>
  </si>
  <si>
    <t>Clear periods overnight. Fine and dry morning with hazy sunny spells, rainy afternoon.</t>
  </si>
  <si>
    <t>Cloudy overnight. Sunny spells and showers.</t>
  </si>
  <si>
    <t>Mostly cloudy, showers, a fe brief sunny spells.</t>
  </si>
  <si>
    <t>Sunny spells, heavy showers.</t>
  </si>
  <si>
    <t>Clear spells overnight. Sunny spells early. Heavy rain setting in mid morning and continuing all day.</t>
  </si>
  <si>
    <t>Rain early, then becoming drier, a little sunshine during the afternoon.</t>
  </si>
  <si>
    <t>Clear periods overnight, becoming cloudy with light rain by dawn.</t>
  </si>
  <si>
    <t>Damp and bright at first after ovenight rain. Mostly cloudy and cool with rain at times.</t>
  </si>
  <si>
    <t>Cloudy with light rain early. Mostly cloudy, a few sunny intervals.</t>
  </si>
  <si>
    <t>Clear periods overnight, shower. Breezy with sunny spells.</t>
  </si>
  <si>
    <t>Clear periods overnight. Sunny spells, light showers am, dry sunny afternoon, very breezy.</t>
  </si>
  <si>
    <t>Clear with a slight ground frost overnight. Dry and very pleasant with sunny periods.</t>
  </si>
  <si>
    <t>Clear spells overnight. Dry and pleasant with sunny spells.</t>
  </si>
  <si>
    <t>Clear spells overnight. Becoming very warm with sunny periods.</t>
  </si>
  <si>
    <t>Becoming cloudy overnight. Very warm with sunny spells.</t>
  </si>
  <si>
    <t>Clear at first overnight, then clouding over. Mostly cloudy with drizzle am, a few brief sunny spells during the afternoon.</t>
  </si>
  <si>
    <t>Clear periods overnight. Sunny spells am, cloudy cool afternoon, with a light shower.</t>
  </si>
  <si>
    <t>Cloudy overnight with light rain. Cold and raw, moderate rain all day.</t>
  </si>
  <si>
    <t>Rain all night. Rain and showers, brief sunny spells during the late afternon., cold and raw at times.</t>
  </si>
  <si>
    <t>clear periods overnight, with a touch of ground frost. Sunny spells, showers nearby.</t>
  </si>
  <si>
    <t>Clear with another ground frost overnight. Becoming overcast by dawn. Mostly cloudy with light rain at times.</t>
  </si>
  <si>
    <t>Clear overnight, becoming more cloudy early morning. Sunny spells and short heavy showers.</t>
  </si>
  <si>
    <t>Clear periods overnight. Dry and warm with sunny periods.</t>
  </si>
  <si>
    <t>Clear overnight. Warm with sunny periods.</t>
  </si>
  <si>
    <t>Becoming cloudy overnight. Overcast early then sunny spells, warm.</t>
  </si>
  <si>
    <t>Mostly clear overnight, low cloud from North Sea rolled in around 5am. Becoming mainly sunny and warm by 9:30am.</t>
  </si>
  <si>
    <t>Becoming cloudy overnight (Cumulostratus from North Sea) Sunny from late morning onwards.</t>
  </si>
  <si>
    <t>Becoming cloudy overnight (Cumulostratus from North Sea)  Cloud persisting all day.</t>
  </si>
  <si>
    <t>Mostly cloudy overnight. Becoming mainly bright with hazy sunshine.</t>
  </si>
  <si>
    <t>Hazy and misty overnight. Becoming hot and sunny.</t>
  </si>
  <si>
    <t>Becoming cloudy overnight (cumulostratus from North Sea) Cloud persisting until mid afternoon, then becoming sunny, warm and pleasant.</t>
  </si>
  <si>
    <t>Clear periods, thick fog by dawn. Becoming warm with long sunny periods.</t>
  </si>
  <si>
    <t>Cloudy and warm overnight. Becoming very warm and mainly sunny.</t>
  </si>
  <si>
    <t>Clear spells overnight. Very warm and sunny until mid afternoon, then intense thunderstorm around 15:15hours which lasted about an hour and a half, more rain well in to the evening.</t>
  </si>
  <si>
    <t>Cloudy overnight with rain at more rain at times. Overcast, dull with rain all morning. Drying out during the afternoon, but remaining dull and misty.</t>
  </si>
  <si>
    <t>Heavy Rain all night. Sunny periods late am to early pm, then heavy thunderstorm, more heavy rain, making this the wetest day since I began taking records in 2005.</t>
  </si>
  <si>
    <t>Cloudy with light rain at times overnight. Showers, with a few heavy bursts. Mostly cloudy, but with the odd sunny spell.</t>
  </si>
  <si>
    <t>Afew cloud breaks overnight.  Some warm sunny periods during the morning, more cloudy after lunch, but still pleasant and bright at times.</t>
  </si>
  <si>
    <t>Cloudy with rain overnight.  Cloudy and damp am, continuing cloudy with heavy showers pm.</t>
  </si>
  <si>
    <t>Some clear spells overnight. Hazy sunshine, warm and pleasant,  rain mid evening, leaving only a trace.</t>
  </si>
  <si>
    <t>cloudy overnight, clear towards dawn. Sunny periods, breezy.</t>
  </si>
  <si>
    <t>Clear spells overnight. Sunny spells and showers.</t>
  </si>
  <si>
    <t>Becoming cloudy overnight with rain.  Cloudy with rain at times, brief brightness mid afternoon.</t>
  </si>
  <si>
    <t>Cloudy overnight, light rain. (Trace) Becoming bright with good sunny periods.</t>
  </si>
  <si>
    <t>Cloudy overnight, rain by 06:00. Mostly cloudy with light rain on and off, brigter with a little sunshine by early evening.</t>
  </si>
  <si>
    <t>Moderate rain all night.   Drier and brighter for a time late am and early pm, with a little sunshine. Rain returned mid afternoon, with the temperature falling quickly back to 12.5c.</t>
  </si>
  <si>
    <t>Becoming clear overnight. Dry with sunny spells, blustery.</t>
  </si>
  <si>
    <t>Clloudy periods overnight. Cloudy morning after a bright start, a couple of light showers.Sunny spells from late afternoon onwards.</t>
  </si>
  <si>
    <t>Long clear periods overnight. Ground frost. Dry with sunny spells. Rain early evening continuing throughout the night.</t>
  </si>
  <si>
    <t>Rain overnight. Heavy rain at times am, brighter pm with sunny spells.</t>
  </si>
  <si>
    <t>A few clear spells overnight before clouding over, rain by 07:30am. Rain continuing for much of the day and throughout the evening and night.</t>
  </si>
  <si>
    <t>Rain throughout the night, clearing around 7am. Heavy showers following. Bright but blustery pm.</t>
  </si>
  <si>
    <t>Cloudy and dry overnight. Short sharp showers, sunny spells.</t>
  </si>
  <si>
    <t>Mostly cloudy overnight. Bright early, heavy showers and thunderstorms throughout the morning, afternoon, some sunny spells towards early evening.</t>
  </si>
  <si>
    <t>Shower detected overnight and mostly cloudy. Dry bright start to the day. Heavy showers from late morning onwards and in to the evening.</t>
  </si>
  <si>
    <t>Mostly cloudy overnight. Sunny spells for a time during the morning, cloud increased to bring rain by 16:00hrs.</t>
  </si>
  <si>
    <t>Very windy for July and feeling cool. We had some brief sunshine around mid morning, but shower clouds quickly built and heavy downpours commenced as usual which lasted well in to the evening.</t>
  </si>
  <si>
    <t>Cloudy overnight. Mainly dry and bright with sunny spells.</t>
  </si>
  <si>
    <t>Clear and cool overnight. Sunny morning with increasing cirrus clouds. Sunny periods and quite warm pm with a moderate convection and a few heavy cumulus.</t>
  </si>
  <si>
    <t>Another clear and cool night. Sunny spells, heavy cumulus building with a couple of short sharp showers pm. (Rain = Trace)</t>
  </si>
  <si>
    <t>Clear periods overnight. Cloudy for a time until mid morning, then sunny spells and pleasant. Cloudy towards evening with drizzle. (rain trace)</t>
  </si>
  <si>
    <t>Cloudy overnight. Overcast until mid afternoon, then sunny spells.</t>
  </si>
  <si>
    <t>Mainly cloudy overnight, rain trace. Mainly overcast am, sunny periods pm, with short shower. (Rain Trace)</t>
  </si>
  <si>
    <t>Cloudy overnight. Light rain setting in at 8:30am, becoming moderate at times and lasting all day.</t>
  </si>
  <si>
    <t>Cloudy and muggy overnight, Suuny spells throughout the day, feeling quite pleasant.</t>
  </si>
  <si>
    <t>Clear periods for a time overnight, becoming overcast with rain by 06:00hrs, intermitant rain, heavy at times all day.</t>
  </si>
  <si>
    <t>Very mild and humid (overcast) overnight. Sunny spells and feeling pleasant. Shower late afternoon.</t>
  </si>
  <si>
    <t>Mainly cloudy overnight. Sunny spells, showers, thunder heard. Clear spells for a short time by nightfall.</t>
  </si>
  <si>
    <t>Becoming cloudy overnight. Sunny spells, with cumulus increasing producino a very light shower around mid morning. Mostly sunny pleasant pm.</t>
  </si>
  <si>
    <t>Clear periods overnight. Sunny periods, becoming very warm. Cloud increased toward evening, but no rain at this location.</t>
  </si>
  <si>
    <t>Cloudy and mild overnight. Rain setting in around 9:30am, becoming heavy and persistant during the afternoon.</t>
  </si>
  <si>
    <t>Overcast with light to moderate rain overnight. Cloudy all day with light rain at times, cool.</t>
  </si>
  <si>
    <t>Clear breaks overmight. Mainly dry with sunny spells. Rain before 9am</t>
  </si>
  <si>
    <t>After a few clear spells overnight, cloud increased giving 2mm before 9am. Staying mostly cloudy am, hazy sunny spells pm with moserate shower towards late afternoon.</t>
  </si>
  <si>
    <t>Clear periods overnight, clouding over with light rain around 6am. Intermittent light rain all morning, drier and brighter with a few sunny spells pm, breezy.</t>
  </si>
  <si>
    <t>Cloudy and breezy overnight, light rain trace. Heavy rain setting in around 10am continuing for the rest of am and in to early pm. Heavy showers followed, thunder heard.</t>
  </si>
  <si>
    <t>Clear spells overnight. Sunny early with cloud bubbling up and light shower, leaving just a  trace of rain.. PM further sunny spells, breezy.</t>
  </si>
  <si>
    <t>Clear overnight. Sunny spells and pleasant. Cloud increases and light rain set in by 20:00hrs.</t>
  </si>
  <si>
    <t>Overnight rain clearing, bright with hazy sunshine early. Becoming clear with good sunny spells.</t>
  </si>
  <si>
    <t>Clear and cool overnight. Dry with sunny spells.</t>
  </si>
  <si>
    <t>Another cool and clear night. Dry and warm with long sunny periods.</t>
  </si>
  <si>
    <t xml:space="preserve">After a cool start it quickly became very warm with long sunny periods.(Rain trace)
</t>
  </si>
  <si>
    <t>After a cloudy start and a little rain before 9am GMT, the morning became bright and warm; the afternoon was dry with some good sunny periods, especially towards early evening. (Rain trace)</t>
  </si>
  <si>
    <t>Clear and cool overnight. Hazy sunshine at OT. Sunny periods am and pm, but overcast towards late afternoon.</t>
  </si>
  <si>
    <t>Warm and cloudy overnight. Intermittant sunshine, warm and breezy.</t>
  </si>
  <si>
    <t>Clear overnight, quicly becoming hot with good sunny periods.</t>
  </si>
  <si>
    <t>Early overcast conditions gave way to good sunny spells around 9:30am, which then lasted throughout the day, it was a much cooler and fresher day than Sunday.</t>
  </si>
  <si>
    <t>After a cool and clear night, the day was dry &amp; bright with some good sunny spells.</t>
  </si>
  <si>
    <t>After another cool and clear night, the day was dry and pleasant with long sunny periods. Cloud increased toward evening.</t>
  </si>
  <si>
    <t>Early high cloud, cleared and the day was warm with sunny periods.</t>
  </si>
  <si>
    <t>After a clear and cool night, the day was very warm with wall to wall sunshine.</t>
  </si>
  <si>
    <t>After cloudy periods overnight, the day was warm with good periods of sunshine. (Rain trace)</t>
  </si>
  <si>
    <t>An unexpected very pleasant day with good sunny periods, some Cumulonimbus Calvus were observed, but no rain was recorded at this location.</t>
  </si>
  <si>
    <t>A bright day, but with a good deal of cloud at times, a few short sunny spells.</t>
  </si>
  <si>
    <t>Cloudy with light rain at times, brighter towards late afternoon with a little sunshine, very humid.</t>
  </si>
  <si>
    <t>After a very mild and cloudy night, rain set in by 7am lasting for a couple of hours. A couple of heavy showers followed later in the morning, mostly cloudy throughout, with just a glimps or two of the sun.</t>
  </si>
  <si>
    <t>After clear periods overnight, it quickly became cloudy with just brief sunny spell, a few mainly light showers produced just 1mm of rain. Quite a cool feel to the day.</t>
  </si>
  <si>
    <t>After a cool and mostly clear night, a brief light shower crossed the area around 6am. The day was bright with a few sunny spells, it was rather cool again.</t>
  </si>
  <si>
    <t>The day began overcast with light rain around 6:30am. The rest of the morning was overcast but dry. The afternoon was overcast with  drizzly rain lasting well in to the evening.</t>
  </si>
  <si>
    <t xml:space="preserve">After a mild and cloudy night, the morning was overcast but dry. After some brief sunshine in the early afternoon, intermittent  moderate rain set in, which continued in to thel early evening. </t>
  </si>
  <si>
    <t>After a cloudy and rather mild night, a surprisingly better day than forecast, dry with some good sunny spells, especially in the afternoon, but quite a cool feel despite a mild start.</t>
  </si>
  <si>
    <t>Cloudy and dry overnight. Mostly cloudy, with just a few brief hazy sunny spells.</t>
  </si>
  <si>
    <t>After a few clear breaks overnight, low cloud soon spread over the area. The cloud cleared by mid morning. Leaving the day dry with long sunny periods, with a fresh northerly breeze. Cloudy towards dusk.</t>
  </si>
  <si>
    <t>Clear periods devloping overnight, cooler than recently. Daytime, becoming very warm with long sunny periods.</t>
  </si>
  <si>
    <t>After another clear and coolish night, the day quickly became very warm with long sunny periods.</t>
  </si>
  <si>
    <t>After another clear night, fog developed at dawn, this quickly lifted in to low cloud around 06:30am, after the sun burned off the cloud around 10:30am, and the day quickly became hot with long sunny periods.</t>
  </si>
  <si>
    <t>Clear overnight. Good sunny spells, but cooler.</t>
  </si>
  <si>
    <t>Clear and rather cool overnight. Sunny spells, large amounts of cloud at times.</t>
  </si>
  <si>
    <t>Cloudy periods overnight. Mainly cloudy, a few brief sunny spells early afternoon, cloudy and dull late afternoon, dry.</t>
  </si>
  <si>
    <t>Clear periods early, fog at dawn. Sunny spells.</t>
  </si>
  <si>
    <t>Cloudy overnight. A mostly cloudy dry morning followed by a brighter afternoon with a few sunny spells, breezy.</t>
  </si>
  <si>
    <t>Cloudy and mild overnight. Overcasty and rather dull all day.</t>
  </si>
  <si>
    <t>Cloudy and mild overnight, A few sunny spells.</t>
  </si>
  <si>
    <t>Clear periods overnight. Sunny spells early, but becoming increasingly cloudy and breezy. The afternoon, mainly cloudy, with light rain by early evening.</t>
  </si>
  <si>
    <t>Clear periods towards dawn. Bright start, with a good deal of high cloud, clearing away to give good sunny periods throughout the day.</t>
  </si>
  <si>
    <t>Clear with ground frost overnight.  Warm with long sunny periods.</t>
  </si>
  <si>
    <t>Cloudy overnight and mild overnight. Cloud breaking by the early afternoon, giving good sunny periods, warm.</t>
  </si>
  <si>
    <t>Very mild and cloudy overnight. Cloud clearing early am, very warm with good sunny spells.</t>
  </si>
  <si>
    <t>After a clear night, low cloud quickly formed around dawn. Cloud clearing by late morning to give an afternoon of unbroken sunshine.</t>
  </si>
  <si>
    <t>Clear overnight, again clouding over towards dawn. Staying overcast all day, with only a couple of bright spells.</t>
  </si>
  <si>
    <t>Clear periods overnight, one again clouding over around dawn. Sunny spells am, cloudy pm.</t>
  </si>
  <si>
    <t>After a cloudy, mild start, the wind freshened and cloud cleared by mid morning, it also became noticeably fresher; the rest of the day was clear with a good deal of sunshine.</t>
  </si>
  <si>
    <t>Clear overnight, shallow mist around dawn. Sunny spells throughout.</t>
  </si>
  <si>
    <t>Cloud increased overnight and this morning. Dry and bright, but with a good deal of cloud at 10am,observation time. Cloud broke up by late morning to give warm sunny spells which continued throughout the afternoon giving a max temp of 22.5c</t>
  </si>
  <si>
    <t>Has been another cloudy and mild night.  Becoming bright with sunny spells by observation time. The morning then continued with sunny spells. Cloud increased during the early afternoon to overcast for a short period during mid afternoon, sunny spells returned during the late afternoon.</t>
  </si>
  <si>
    <t>Another mild night here with the temperature only falling to 14.1c. Started bright this morning, but has since clouded over from the west and become breezy.
The temperature briefly rose to 15.5c around 09:30am, but has since fallen back to 14.8c at reading time of 10:00. The rest of the morning continued cloudy, the afternoon saw brighter conditions with a few sunny spells, rather cool considering the mild start.</t>
  </si>
  <si>
    <t>A cool clear night, with the air temp down to 4.4c,  grass minimum of 0c, so just escaped a ground frost. A calm and sunny, but cool morning up to reading time. The rest of the morning and afternoon continued with good sunny spells with only small amounts of cumulus humilis,  and a light SW breeze.</t>
  </si>
  <si>
    <t>Cloudy periods overnight kept the temperature up. A clearing sky towards dawn allowed for a sunny start, cloud increased again by mid morning with some bright spells, breezy. The rest of the morning and afternoon continued breezy with sunny spells, cloud increased to overcast by late afternoon.</t>
  </si>
  <si>
    <t xml:space="preserve">A litte light rain overnight, leaving just a trace. A clearing sky allowed the temperature to fall to 6.9c early this morning. Cloud has since increased up to reading time, with showers threatening, but none so far at this location. The rest of the morning continued rather cloudy with a light shower. The afternoon was brighter with a couple of brief sunny spells, with a light shower towards evening, cool. </t>
  </si>
  <si>
    <t>A clear, cold and sunny start, after cold and clear night with the air temp falling to 2.0c, and a grass min of –2.5c, the coldest so far this season and the 3rd ground frost.
 A sunny morning, but with increasing amounts of cloud. The afternoon begun with sunny spells, but cloud increased further to overcast later with just bright spells.</t>
  </si>
  <si>
    <t>Has been a dry night with clear spells, but an increasing SW breeze has stopped the temperature falling as low as Monday night, minimum just 8.3c. There have been a few sunny spells this morning, but it has become increasingly cloudy and is now overcast at 10:00 bst, reading time. Continuing overcast and breezy throughout the morning, afternoon and in to the evening, with just a couple of light showers.</t>
  </si>
  <si>
    <t>Has been a damp and very mild night, the minimum temperature only down to 14.7c. at 21:02 , the temperature then began to rise slowly through the night and the early hours of this morning. After a few sunny spells earlier, cloud has increased with just bright spells at reading time. Further sunny spells developed throughout the rest of the morning and in to the afternoon, feeling much warmer despite a strong SW breeze.</t>
  </si>
  <si>
    <t>Another very mild and damp night with the minimum temperature falling to just 13.3c. A mostly cloudy morning so far with rain looking imminent at reading time. The morning remained overcast with just a little light rain. The afternoon saw a couple of bright spells, and a very gusty wind before moderate to heavy rain set-in around 15:00hrs, giving a total of 7mm by 16:30pm, the late afternoon and evening became clear, but very damp.</t>
  </si>
  <si>
    <t>A clearing sky last night lead to a very damp and foggy start here this morning. The fog has now lifted to low cloud at observation time. A few sunny spells developed during the late morning and in to the afternoon, but there was also a good deal of cloud at times.</t>
  </si>
  <si>
    <t>A light SE breeze and cloud overnight has prevented the temperature falling below 12c. A rather cloudy and breezy morning with bright spells up to reading time of 10:00am. The morning and afternoon continued breezy and mainly cloudy, but there were a couple of brief sunny spells. Light rain set in by late afternoon, which continued in to the evening.</t>
  </si>
  <si>
    <t>Has been a rainy and windy night, the rain became heavy during the early hours, with 13mm falling between 4am and 9am. Has been remarkably mild too, 16.c around 4am, but the temperature fell quickly after 06:00 to 11.0c by 09:14. The cloud and rain began to clear just before reading time at 10:00, a few sunny spells followed, but cloud increased again to give a couple of blustery light showers. The afternoon was bright, but windy with gusts of more than 30mph.</t>
  </si>
  <si>
    <t>Cloudy periods and a light breeze overnight stopped the temperature from dropping below 8c. Has been a bright morning with a few sunny spells, but has since clouded over at observation time. The rest of the morning and afternoon saw sunny spells and a couple of light showers, feeling rather cool in a fresh westerly breeze.</t>
  </si>
  <si>
    <t>Intermittent cloudy periods and a gentle breeze overnight have prevented the air temperature falling below 6.3c, grass minimum of 3.5c, so have escaped a ground frost. The morning up to OT has been dry with a cool moderate NW wind and sunny spells. The rest of the morning and afternoon were cool, breezy and bright with sunny spells, top temperature 12.3c at 13:53.  The evening quickly became cold and very clear.</t>
  </si>
  <si>
    <t>Has been a mostly clear night, but there has been enough patchy cloud and northerly breeze to prevent the air temperature from falling below 3.5c, grass minimum +0.5c, so again just escaped a ground frost.
The morning started bright with cloud increasing, currently at reading time, overcast and dry. The morning and afternoon continued mainly overcast with some slight drizzle during the late afternoon and in to the evening.</t>
  </si>
  <si>
    <t>Has been a cloudy and rather damp night with some light rain. A rather cloudy breezy and morning with a few bright spells up to reading time. There were a few more bright spells during the rest of the morning. The afternoon became more overcast with intermittent outbreaks of light rain, a rather raw feeling to the day, especially in the fresh NE wind.</t>
  </si>
  <si>
    <t>Has been an overcast, damp and much milder night than of late. A mostly cloudy morning up to reading time with a few bright spells developing. Sunny spells through the morning and throughout the afternoon and warmer than of late, top temperature 16.5c.</t>
  </si>
  <si>
    <t>Quite a coo but sunny start to the day after a clear night, with the air temperature falling to 3.1c and a grass minimum of 1c.  Cloud gradually increased up to reading time reducing the sunshine to just bright spells. The rest of the morning and afternoon continued bright with a few sunny spells, but also large amounts of high cloud at times.</t>
  </si>
  <si>
    <t>A dry and mild and overcast start followed by an overcast morning. The afternoon continued overcast, with a few light spots of rain, leaving just a trace.</t>
  </si>
  <si>
    <t>A cloudy, mild and dry start with a few cloud breaks to the northwest. The morning and afternoon continued overcast, but stayed dry.</t>
  </si>
  <si>
    <t xml:space="preserve">Another, cloudy and mild night here, the minimum temperature only fell to 11.8c. Has continued overcast and dull up to reading time with slight drizzle. The morning and early part of the afternoon continued dull and overcast. A couple of brighter intervals during mid afternoon help lift the temperature to 15.4c. </t>
  </si>
  <si>
    <t xml:space="preserve">The cloud cleared away overnight, so a cooler but fine and sunny start to the day.
The morning and afternoon continued with good sunny periods, with a light to moderate SW wind.. </t>
  </si>
  <si>
    <t>Another clear and cool night with the air temperature dropping to 1.9c, grass temperature down to just 0c. Some shallow fog formed around dawn in the near by fields, this cleared quickly and has been sunny and clear up to reading time. The rest of the day continued sunny with just a few scattered Cumulus Humilis. Top temperature 17.4c.</t>
  </si>
  <si>
    <t>An overcast and less cold start with calm conditions up to reading time. Overcast throughout.</t>
  </si>
  <si>
    <t>Another overcast mild start, again with calm conditions up to reading time. The rest of the day continued mild and dry, but overcast.</t>
  </si>
  <si>
    <t>After an overcast night, a brighter start and again calm conditions, with the cloud thinning and breaking towards reading time. The morning continued bright, with a few sunny spells during the afternoon. The evening began clear, cloud increased later with rain by the end of the night.</t>
  </si>
  <si>
    <t>Very dull and some bursts of heavy rain up to reading time. More outbreaks of rain continued through the rest of the morning. The afternoon brightened with a little sunshine. More rain followed during the evening.</t>
  </si>
  <si>
    <t>An overcast and damp and mild start to the day, gradually becoming brighter towards reading time. A few sunny spells at times throughout the day, but with rather large amounts of cloud at times.</t>
  </si>
  <si>
    <t>A cooler, misty, but bright start. Sunny spells developing at reading time. Sunny spells continuing through the morning and in to the afternoon, becoming overcast by late afternoon.</t>
  </si>
  <si>
    <t>Has been an overcast and very mild night. The late morning and afternoon became warm for October, despite overcast conditions with only a few bright spells. Top temperature 18.6c.</t>
  </si>
  <si>
    <t>An overcast, mild, dull and drizzly morning up to observation time.  The rest of morning and afternoon continued, dull with outbreaks of slight drizzle.</t>
  </si>
  <si>
    <t>Another dull and gray start, but brightening up towards reading time. A brighter morning and afternoon than of late with a few brief sunny spells and feeling quite warm.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</si>
</sst>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Red]\-0.0\ "/>
    <numFmt numFmtId="165" formatCode="0.0"/>
    <numFmt numFmtId="166" formatCode="0_ ;[Red]\-0\ "/>
    <numFmt numFmtId="167" formatCode="mmm\-yyyy"/>
  </numFmts>
  <fonts count="29">
    <font>
      <sz val="10"/>
      <name val="Arial"/>
      <family val="0"/>
    </font>
    <font>
      <u val="single"/>
      <sz val="10"/>
      <color indexed="36"/>
      <name val="Arial"/>
      <family val="0"/>
    </font>
    <font>
      <u val="single"/>
      <sz val="10"/>
      <color indexed="12"/>
      <name val="Arial"/>
      <family val="0"/>
    </font>
    <font>
      <sz val="8"/>
      <name val="Arial"/>
      <family val="2"/>
    </font>
    <font>
      <b/>
      <u val="single"/>
      <sz val="8"/>
      <name val="Arial"/>
      <family val="2"/>
    </font>
    <font>
      <b/>
      <u val="single"/>
      <sz val="8"/>
      <color indexed="8"/>
      <name val="Arial"/>
      <family val="2"/>
    </font>
    <font>
      <u val="single"/>
      <sz val="8"/>
      <color indexed="8"/>
      <name val="Arial"/>
      <family val="2"/>
    </font>
    <font>
      <u val="single"/>
      <sz val="8"/>
      <name val="Arial"/>
      <family val="2"/>
    </font>
    <font>
      <sz val="10"/>
      <color indexed="8"/>
      <name val="Arial"/>
      <family val="2"/>
    </font>
    <font>
      <sz val="8"/>
      <color indexed="8"/>
      <name val="Arial"/>
      <family val="2"/>
    </font>
    <font>
      <u val="single"/>
      <sz val="10"/>
      <name val="Arial"/>
      <family val="2"/>
    </font>
    <font>
      <b/>
      <sz val="12"/>
      <name val="Arial"/>
      <family val="0"/>
    </font>
    <font>
      <i/>
      <u val="single"/>
      <sz val="8"/>
      <name val="Arial"/>
      <family val="2"/>
    </font>
    <font>
      <b/>
      <u val="single"/>
      <sz val="10"/>
      <name val="Arial"/>
      <family val="2"/>
    </font>
    <font>
      <sz val="8"/>
      <color indexed="40"/>
      <name val="Arial"/>
      <family val="2"/>
    </font>
    <font>
      <sz val="9"/>
      <name val="Arial"/>
      <family val="2"/>
    </font>
    <font>
      <u val="single"/>
      <sz val="9"/>
      <name val="Arial"/>
      <family val="2"/>
    </font>
    <font>
      <sz val="9"/>
      <color indexed="8"/>
      <name val="Arial"/>
      <family val="2"/>
    </font>
    <font>
      <sz val="9"/>
      <color indexed="10"/>
      <name val="Arial"/>
      <family val="2"/>
    </font>
    <font>
      <b/>
      <sz val="8"/>
      <color indexed="8"/>
      <name val="Arial"/>
      <family val="2"/>
    </font>
    <font>
      <b/>
      <sz val="9"/>
      <color indexed="10"/>
      <name val="Arial"/>
      <family val="2"/>
    </font>
    <font>
      <i/>
      <u val="single"/>
      <sz val="8"/>
      <color indexed="8"/>
      <name val="Arial"/>
      <family val="2"/>
    </font>
    <font>
      <sz val="8"/>
      <name val="Tahoma"/>
      <family val="0"/>
    </font>
    <font>
      <b/>
      <sz val="8"/>
      <name val="Tahoma"/>
      <family val="0"/>
    </font>
    <font>
      <b/>
      <sz val="8"/>
      <name val="Arial"/>
      <family val="2"/>
    </font>
    <font>
      <b/>
      <sz val="8"/>
      <color indexed="15"/>
      <name val="Arial"/>
      <family val="2"/>
    </font>
    <font>
      <b/>
      <sz val="8"/>
      <color indexed="46"/>
      <name val="Arial"/>
      <family val="2"/>
    </font>
    <font>
      <sz val="8"/>
      <color indexed="22"/>
      <name val="Arial"/>
      <family val="2"/>
    </font>
    <font>
      <sz val="10"/>
      <color indexed="9"/>
      <name val="Arial"/>
      <family val="2"/>
    </font>
  </fonts>
  <fills count="21">
    <fill>
      <patternFill/>
    </fill>
    <fill>
      <patternFill patternType="gray125"/>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lightDown">
        <bgColor indexed="22"/>
      </patternFill>
    </fill>
    <fill>
      <patternFill patternType="solid">
        <fgColor indexed="45"/>
        <bgColor indexed="64"/>
      </patternFill>
    </fill>
    <fill>
      <patternFill patternType="solid">
        <fgColor indexed="9"/>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
      <patternFill patternType="solid">
        <fgColor indexed="41"/>
        <bgColor indexed="64"/>
      </patternFill>
    </fill>
    <fill>
      <patternFill patternType="solid">
        <fgColor indexed="52"/>
        <bgColor indexed="64"/>
      </patternFill>
    </fill>
    <fill>
      <patternFill patternType="solid">
        <fgColor indexed="40"/>
        <bgColor indexed="64"/>
      </patternFill>
    </fill>
    <fill>
      <patternFill patternType="solid">
        <fgColor indexed="13"/>
        <bgColor indexed="64"/>
      </patternFill>
    </fill>
    <fill>
      <patternFill patternType="solid">
        <fgColor indexed="12"/>
        <bgColor indexed="64"/>
      </patternFill>
    </fill>
    <fill>
      <patternFill patternType="solid">
        <fgColor indexed="50"/>
        <bgColor indexed="64"/>
      </patternFill>
    </fill>
    <fill>
      <patternFill patternType="solid">
        <fgColor indexed="18"/>
        <bgColor indexed="64"/>
      </patternFill>
    </fill>
    <fill>
      <patternFill patternType="gray0625"/>
    </fill>
    <fill>
      <patternFill patternType="gray0625">
        <bgColor indexed="9"/>
      </patternFill>
    </fill>
    <fill>
      <patternFill patternType="solid">
        <fgColor indexed="65"/>
        <bgColor indexed="64"/>
      </patternFill>
    </fill>
  </fills>
  <borders count="22">
    <border>
      <left/>
      <right/>
      <top/>
      <bottom/>
      <diagonal/>
    </border>
    <border>
      <left style="thin"/>
      <right style="thin"/>
      <top style="thin"/>
      <bottom style="thin"/>
    </border>
    <border>
      <left>
        <color indexed="63"/>
      </left>
      <right style="thin"/>
      <top style="thin"/>
      <bottom style="thin"/>
    </border>
    <border>
      <left>
        <color indexed="63"/>
      </left>
      <right style="thin"/>
      <top style="thick"/>
      <bottom style="thick"/>
    </border>
    <border>
      <left style="thin"/>
      <right style="thin"/>
      <top style="thick"/>
      <bottom style="thick"/>
    </border>
    <border>
      <left style="thick"/>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ck">
        <color indexed="10"/>
      </bottom>
    </border>
    <border>
      <left style="medium"/>
      <right style="thin"/>
      <top style="thin"/>
      <bottom style="thin"/>
    </border>
    <border>
      <left style="thick"/>
      <right style="thin"/>
      <top style="thick"/>
      <bottom style="thick"/>
    </border>
    <border>
      <left style="thick"/>
      <right>
        <color indexed="63"/>
      </right>
      <top>
        <color indexed="63"/>
      </top>
      <bottom style="thin"/>
    </border>
    <border>
      <left style="thick"/>
      <right>
        <color indexed="63"/>
      </right>
      <top style="thin"/>
      <bottom style="thin"/>
    </border>
    <border>
      <left>
        <color indexed="63"/>
      </left>
      <right>
        <color indexed="63"/>
      </right>
      <top style="thick"/>
      <bottom style="thick"/>
    </border>
    <border>
      <left style="thin"/>
      <right style="thin"/>
      <top style="thick"/>
      <bottom style="thin"/>
    </border>
    <border>
      <left style="thin"/>
      <right style="thick"/>
      <top style="thick"/>
      <bottom style="thick"/>
    </border>
    <border>
      <left>
        <color indexed="63"/>
      </left>
      <right style="medium"/>
      <top>
        <color indexed="63"/>
      </top>
      <bottom style="thin"/>
    </border>
    <border>
      <left style="thin"/>
      <right style="thin"/>
      <top>
        <color indexed="63"/>
      </top>
      <bottom style="thin"/>
    </border>
    <border>
      <left>
        <color indexed="63"/>
      </left>
      <right style="medium"/>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8" fillId="0" borderId="1" xfId="0" applyFont="1" applyFill="1" applyBorder="1" applyAlignment="1">
      <alignment horizontal="center" wrapText="1"/>
    </xf>
    <xf numFmtId="1" fontId="8" fillId="0" borderId="1" xfId="0" applyNumberFormat="1" applyFont="1" applyFill="1" applyBorder="1" applyAlignment="1">
      <alignment horizontal="center" wrapText="1"/>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0" fontId="3" fillId="2" borderId="1" xfId="0" applyFont="1" applyFill="1" applyBorder="1" applyAlignment="1">
      <alignment/>
    </xf>
    <xf numFmtId="0" fontId="3" fillId="3" borderId="1" xfId="0" applyFont="1" applyFill="1" applyBorder="1" applyAlignment="1">
      <alignment/>
    </xf>
    <xf numFmtId="0" fontId="0" fillId="0" borderId="0" xfId="0" applyAlignment="1">
      <alignment horizontal="center"/>
    </xf>
    <xf numFmtId="0" fontId="3" fillId="0" borderId="1" xfId="0" applyFont="1" applyFill="1" applyBorder="1" applyAlignment="1">
      <alignment horizontal="center" vertical="center" wrapText="1"/>
    </xf>
    <xf numFmtId="164" fontId="10" fillId="0" borderId="2" xfId="0" applyNumberFormat="1" applyFont="1" applyFill="1" applyBorder="1" applyAlignment="1">
      <alignment horizontal="center" wrapText="1"/>
    </xf>
    <xf numFmtId="0" fontId="10" fillId="0" borderId="1" xfId="0" applyFont="1" applyFill="1" applyBorder="1" applyAlignment="1">
      <alignment horizontal="center" wrapText="1"/>
    </xf>
    <xf numFmtId="1" fontId="7" fillId="0" borderId="1" xfId="0" applyNumberFormat="1" applyFont="1" applyFill="1" applyBorder="1" applyAlignment="1">
      <alignment horizontal="center" wrapText="1"/>
    </xf>
    <xf numFmtId="1" fontId="10" fillId="0" borderId="1" xfId="0" applyNumberFormat="1" applyFont="1" applyFill="1" applyBorder="1" applyAlignment="1">
      <alignment horizontal="center" wrapText="1"/>
    </xf>
    <xf numFmtId="0" fontId="13" fillId="0" borderId="1" xfId="0" applyFont="1" applyFill="1" applyBorder="1" applyAlignment="1">
      <alignment horizontal="center"/>
    </xf>
    <xf numFmtId="0" fontId="10" fillId="0" borderId="1" xfId="0" applyFont="1" applyFill="1" applyBorder="1" applyAlignment="1">
      <alignment horizont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xf>
    <xf numFmtId="0" fontId="12" fillId="0" borderId="1" xfId="0" applyFont="1" applyFill="1" applyBorder="1" applyAlignment="1">
      <alignment horizontal="center" vertical="center" shrinkToFit="1"/>
    </xf>
    <xf numFmtId="0" fontId="3" fillId="0" borderId="1" xfId="0" applyFont="1" applyFill="1" applyBorder="1" applyAlignment="1">
      <alignment horizontal="center" wrapText="1"/>
    </xf>
    <xf numFmtId="0" fontId="14" fillId="0" borderId="1" xfId="0" applyFont="1" applyFill="1" applyBorder="1" applyAlignment="1">
      <alignment horizontal="center"/>
    </xf>
    <xf numFmtId="164" fontId="5" fillId="0" borderId="3" xfId="0" applyNumberFormat="1" applyFont="1" applyFill="1" applyBorder="1" applyAlignment="1">
      <alignment horizontal="center" wrapText="1"/>
    </xf>
    <xf numFmtId="164" fontId="5" fillId="0" borderId="4" xfId="0" applyNumberFormat="1" applyFont="1" applyFill="1" applyBorder="1" applyAlignment="1">
      <alignment horizontal="center" wrapText="1"/>
    </xf>
    <xf numFmtId="164" fontId="4" fillId="0" borderId="4" xfId="0" applyNumberFormat="1" applyFont="1" applyFill="1" applyBorder="1" applyAlignment="1">
      <alignment horizontal="center" wrapText="1"/>
    </xf>
    <xf numFmtId="0" fontId="4" fillId="0" borderId="1" xfId="0" applyFont="1" applyFill="1" applyBorder="1" applyAlignment="1">
      <alignment horizontal="center"/>
    </xf>
    <xf numFmtId="164" fontId="6" fillId="0" borderId="5" xfId="0" applyNumberFormat="1" applyFont="1" applyFill="1" applyBorder="1" applyAlignment="1">
      <alignment horizontal="center" wrapText="1"/>
    </xf>
    <xf numFmtId="0" fontId="6" fillId="0" borderId="1" xfId="0" applyFont="1" applyFill="1" applyBorder="1" applyAlignment="1">
      <alignment horizontal="center" wrapText="1"/>
    </xf>
    <xf numFmtId="0" fontId="4" fillId="0" borderId="1" xfId="0" applyFont="1" applyFill="1" applyBorder="1" applyAlignment="1">
      <alignment horizontal="center" vertical="center" wrapText="1"/>
    </xf>
    <xf numFmtId="1" fontId="6" fillId="0" borderId="1" xfId="0" applyNumberFormat="1" applyFont="1" applyFill="1" applyBorder="1" applyAlignment="1">
      <alignment horizontal="center" wrapText="1"/>
    </xf>
    <xf numFmtId="1" fontId="0" fillId="0" borderId="1" xfId="0" applyNumberFormat="1" applyFont="1" applyFill="1" applyBorder="1" applyAlignment="1">
      <alignment wrapText="1"/>
    </xf>
    <xf numFmtId="0" fontId="7" fillId="0" borderId="1" xfId="0" applyFont="1" applyFill="1" applyBorder="1" applyAlignment="1">
      <alignment horizontal="center" wrapText="1"/>
    </xf>
    <xf numFmtId="0" fontId="4" fillId="0" borderId="1" xfId="0" applyFont="1" applyFill="1" applyBorder="1" applyAlignment="1">
      <alignment horizontal="center" wrapText="1"/>
    </xf>
    <xf numFmtId="0" fontId="9" fillId="4" borderId="1" xfId="0" applyFont="1" applyFill="1" applyBorder="1" applyAlignment="1">
      <alignment/>
    </xf>
    <xf numFmtId="0" fontId="8" fillId="5" borderId="1" xfId="0" applyFont="1" applyFill="1" applyBorder="1" applyAlignment="1">
      <alignment shrinkToFit="1"/>
    </xf>
    <xf numFmtId="0" fontId="9" fillId="6" borderId="1" xfId="0" applyFont="1" applyFill="1" applyBorder="1" applyAlignment="1">
      <alignment/>
    </xf>
    <xf numFmtId="0" fontId="3" fillId="0" borderId="0" xfId="0" applyFont="1" applyAlignment="1">
      <alignment shrinkToFit="1"/>
    </xf>
    <xf numFmtId="0" fontId="0" fillId="0" borderId="1" xfId="0" applyBorder="1" applyAlignment="1">
      <alignment/>
    </xf>
    <xf numFmtId="0" fontId="3" fillId="0" borderId="1" xfId="0" applyFont="1" applyBorder="1" applyAlignment="1">
      <alignment shrinkToFit="1"/>
    </xf>
    <xf numFmtId="0" fontId="0" fillId="0" borderId="1" xfId="0" applyBorder="1" applyAlignment="1">
      <alignment horizontal="center"/>
    </xf>
    <xf numFmtId="0" fontId="3" fillId="0" borderId="1" xfId="0" applyFont="1" applyBorder="1" applyAlignment="1">
      <alignment horizontal="center" shrinkToFit="1"/>
    </xf>
    <xf numFmtId="0" fontId="0" fillId="0" borderId="1" xfId="0" applyBorder="1" applyAlignment="1">
      <alignment horizontal="center" shrinkToFit="1"/>
    </xf>
    <xf numFmtId="0" fontId="3" fillId="0" borderId="6" xfId="0" applyFont="1" applyFill="1" applyBorder="1" applyAlignment="1">
      <alignment/>
    </xf>
    <xf numFmtId="0" fontId="3" fillId="0" borderId="0" xfId="0" applyFont="1" applyAlignment="1">
      <alignment horizontal="center"/>
    </xf>
    <xf numFmtId="164" fontId="3" fillId="0" borderId="1" xfId="0" applyNumberFormat="1" applyFont="1" applyBorder="1" applyAlignment="1">
      <alignment horizontal="center" shrinkToFit="1"/>
    </xf>
    <xf numFmtId="0" fontId="3" fillId="0" borderId="1" xfId="0" applyFont="1" applyBorder="1" applyAlignment="1">
      <alignment horizontal="center"/>
    </xf>
    <xf numFmtId="14" fontId="3" fillId="0" borderId="6" xfId="0" applyNumberFormat="1" applyFont="1" applyFill="1" applyBorder="1" applyAlignment="1">
      <alignment/>
    </xf>
    <xf numFmtId="14" fontId="3" fillId="0" borderId="7" xfId="0" applyNumberFormat="1" applyFont="1" applyFill="1" applyBorder="1" applyAlignment="1">
      <alignment/>
    </xf>
    <xf numFmtId="0" fontId="0" fillId="0" borderId="8" xfId="0" applyBorder="1" applyAlignment="1">
      <alignment/>
    </xf>
    <xf numFmtId="165" fontId="19" fillId="0" borderId="1" xfId="0" applyNumberFormat="1" applyFont="1" applyFill="1" applyBorder="1" applyAlignment="1">
      <alignment horizontal="center"/>
    </xf>
    <xf numFmtId="165" fontId="19" fillId="0" borderId="1" xfId="0" applyNumberFormat="1" applyFont="1" applyFill="1" applyBorder="1" applyAlignment="1" quotePrefix="1">
      <alignment horizontal="center" shrinkToFit="1"/>
    </xf>
    <xf numFmtId="0" fontId="8" fillId="0" borderId="9" xfId="0" applyFont="1" applyFill="1" applyBorder="1" applyAlignment="1">
      <alignment horizontal="center" wrapText="1"/>
    </xf>
    <xf numFmtId="1" fontId="8" fillId="0" borderId="9" xfId="0" applyNumberFormat="1" applyFont="1" applyFill="1" applyBorder="1" applyAlignment="1">
      <alignment horizont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xf>
    <xf numFmtId="14" fontId="3" fillId="0" borderId="9" xfId="0" applyNumberFormat="1" applyFont="1" applyFill="1" applyBorder="1" applyAlignment="1">
      <alignment horizontal="center"/>
    </xf>
    <xf numFmtId="165" fontId="5" fillId="0" borderId="4" xfId="0" applyNumberFormat="1" applyFont="1" applyFill="1" applyBorder="1" applyAlignment="1">
      <alignment horizontal="center" wrapText="1"/>
    </xf>
    <xf numFmtId="165" fontId="19" fillId="0" borderId="1" xfId="0" applyNumberFormat="1" applyFont="1" applyFill="1" applyBorder="1" applyAlignment="1">
      <alignment horizontal="center" vertical="center" wrapText="1"/>
    </xf>
    <xf numFmtId="165" fontId="19" fillId="0" borderId="10" xfId="0" applyNumberFormat="1" applyFont="1" applyFill="1" applyBorder="1" applyAlignment="1">
      <alignment horizontal="center"/>
    </xf>
    <xf numFmtId="165" fontId="16" fillId="0" borderId="0" xfId="0" applyNumberFormat="1" applyFont="1" applyAlignment="1">
      <alignment horizontal="center"/>
    </xf>
    <xf numFmtId="165" fontId="7" fillId="0" borderId="0" xfId="0" applyNumberFormat="1" applyFont="1" applyAlignment="1">
      <alignment horizontal="center" vertical="center"/>
    </xf>
    <xf numFmtId="165" fontId="7" fillId="0" borderId="0" xfId="0" applyNumberFormat="1" applyFont="1" applyAlignment="1">
      <alignment horizontal="center"/>
    </xf>
    <xf numFmtId="164" fontId="9" fillId="7" borderId="1" xfId="0" applyNumberFormat="1" applyFont="1" applyFill="1" applyBorder="1" applyAlignment="1">
      <alignment horizontal="center" wrapText="1"/>
    </xf>
    <xf numFmtId="0" fontId="15" fillId="8" borderId="0" xfId="0" applyFont="1" applyFill="1" applyAlignment="1">
      <alignment horizontal="center"/>
    </xf>
    <xf numFmtId="0" fontId="15" fillId="9" borderId="0" xfId="0" applyFont="1" applyFill="1" applyAlignment="1">
      <alignment horizontal="center"/>
    </xf>
    <xf numFmtId="0" fontId="17" fillId="10" borderId="0" xfId="0" applyFont="1" applyFill="1" applyAlignment="1">
      <alignment horizontal="center"/>
    </xf>
    <xf numFmtId="0" fontId="15" fillId="11" borderId="0" xfId="0" applyFont="1" applyFill="1" applyAlignment="1">
      <alignment horizontal="center"/>
    </xf>
    <xf numFmtId="0" fontId="15" fillId="12" borderId="0" xfId="0" applyFont="1" applyFill="1" applyAlignment="1">
      <alignment horizontal="center"/>
    </xf>
    <xf numFmtId="0" fontId="20" fillId="13" borderId="0" xfId="0" applyFont="1" applyFill="1" applyAlignment="1">
      <alignment horizontal="center"/>
    </xf>
    <xf numFmtId="0" fontId="15" fillId="14" borderId="0" xfId="0" applyFont="1" applyFill="1" applyAlignment="1">
      <alignment horizontal="center"/>
    </xf>
    <xf numFmtId="0" fontId="18" fillId="15" borderId="0" xfId="0" applyFont="1" applyFill="1" applyAlignment="1">
      <alignment/>
    </xf>
    <xf numFmtId="0" fontId="15" fillId="16" borderId="0" xfId="0" applyFont="1" applyFill="1" applyAlignment="1">
      <alignment horizontal="center"/>
    </xf>
    <xf numFmtId="0" fontId="18" fillId="17" borderId="0" xfId="0" applyFont="1" applyFill="1" applyAlignment="1">
      <alignment/>
    </xf>
    <xf numFmtId="164" fontId="7" fillId="0" borderId="1" xfId="0" applyNumberFormat="1" applyFont="1" applyFill="1" applyBorder="1" applyAlignment="1">
      <alignment horizontal="center" vertical="center" wrapText="1"/>
    </xf>
    <xf numFmtId="165" fontId="3" fillId="0" borderId="1" xfId="0" applyNumberFormat="1" applyFont="1" applyBorder="1" applyAlignment="1">
      <alignment horizontal="center" shrinkToFit="1"/>
    </xf>
    <xf numFmtId="164" fontId="3" fillId="18" borderId="1" xfId="0" applyNumberFormat="1" applyFont="1" applyFill="1" applyBorder="1" applyAlignment="1">
      <alignment horizontal="center"/>
    </xf>
    <xf numFmtId="164" fontId="3" fillId="0" borderId="1" xfId="0" applyNumberFormat="1" applyFont="1" applyBorder="1" applyAlignment="1">
      <alignment horizontal="center"/>
    </xf>
    <xf numFmtId="164" fontId="3" fillId="13" borderId="1" xfId="0" applyNumberFormat="1" applyFont="1" applyFill="1" applyBorder="1" applyAlignment="1">
      <alignment horizontal="center"/>
    </xf>
    <xf numFmtId="14" fontId="3" fillId="18" borderId="6" xfId="0" applyNumberFormat="1" applyFont="1" applyFill="1" applyBorder="1" applyAlignment="1">
      <alignment/>
    </xf>
    <xf numFmtId="0" fontId="0" fillId="18" borderId="1" xfId="0" applyFill="1" applyBorder="1" applyAlignment="1">
      <alignment/>
    </xf>
    <xf numFmtId="0" fontId="0" fillId="18" borderId="0" xfId="0" applyFill="1" applyAlignment="1">
      <alignment/>
    </xf>
    <xf numFmtId="0" fontId="3" fillId="0" borderId="0" xfId="0" applyFont="1" applyAlignment="1">
      <alignment horizontal="center" shrinkToFit="1"/>
    </xf>
    <xf numFmtId="165" fontId="9" fillId="0" borderId="0" xfId="0" applyNumberFormat="1" applyFont="1" applyAlignment="1">
      <alignment horizontal="center"/>
    </xf>
    <xf numFmtId="165" fontId="9" fillId="0" borderId="1" xfId="0" applyNumberFormat="1" applyFont="1" applyFill="1" applyBorder="1" applyAlignment="1">
      <alignment horizontal="center"/>
    </xf>
    <xf numFmtId="165" fontId="9" fillId="0" borderId="9" xfId="0" applyNumberFormat="1" applyFont="1" applyFill="1" applyBorder="1" applyAlignment="1">
      <alignment horizontal="center"/>
    </xf>
    <xf numFmtId="0" fontId="3" fillId="0" borderId="11" xfId="0" applyFont="1" applyBorder="1" applyAlignment="1">
      <alignment horizontal="center" shrinkToFit="1"/>
    </xf>
    <xf numFmtId="165" fontId="3" fillId="0" borderId="0" xfId="0" applyNumberFormat="1" applyFont="1" applyAlignment="1">
      <alignment horizontal="center"/>
    </xf>
    <xf numFmtId="0" fontId="6" fillId="0" borderId="12" xfId="0" applyFont="1" applyFill="1" applyBorder="1" applyAlignment="1">
      <alignment horizontal="center"/>
    </xf>
    <xf numFmtId="165" fontId="3" fillId="0" borderId="13" xfId="0" applyNumberFormat="1" applyFont="1" applyFill="1" applyBorder="1" applyAlignment="1">
      <alignment horizontal="center"/>
    </xf>
    <xf numFmtId="165" fontId="3" fillId="0" borderId="14" xfId="0" applyNumberFormat="1" applyFont="1" applyFill="1" applyBorder="1" applyAlignment="1">
      <alignment horizontal="center"/>
    </xf>
    <xf numFmtId="165" fontId="3" fillId="0" borderId="14" xfId="0" applyNumberFormat="1" applyFont="1" applyBorder="1" applyAlignment="1">
      <alignment horizontal="center"/>
    </xf>
    <xf numFmtId="165" fontId="7" fillId="0" borderId="11" xfId="0" applyNumberFormat="1" applyFont="1" applyBorder="1" applyAlignment="1">
      <alignment horizontal="center" wrapText="1"/>
    </xf>
    <xf numFmtId="165" fontId="7" fillId="0" borderId="11" xfId="0" applyNumberFormat="1" applyFont="1" applyBorder="1" applyAlignment="1">
      <alignment horizontal="center"/>
    </xf>
    <xf numFmtId="165" fontId="3" fillId="0" borderId="11" xfId="0" applyNumberFormat="1" applyFont="1" applyBorder="1" applyAlignment="1">
      <alignment horizontal="center"/>
    </xf>
    <xf numFmtId="0" fontId="3" fillId="0" borderId="11" xfId="0" applyFont="1" applyBorder="1" applyAlignment="1">
      <alignment horizontal="center"/>
    </xf>
    <xf numFmtId="165" fontId="3" fillId="18" borderId="11" xfId="0" applyNumberFormat="1" applyFont="1" applyFill="1" applyBorder="1" applyAlignment="1">
      <alignment horizontal="center"/>
    </xf>
    <xf numFmtId="165" fontId="3" fillId="0" borderId="8" xfId="0" applyNumberFormat="1" applyFont="1" applyBorder="1" applyAlignment="1">
      <alignment horizontal="center"/>
    </xf>
    <xf numFmtId="164" fontId="6" fillId="0" borderId="15" xfId="0" applyNumberFormat="1" applyFont="1" applyFill="1" applyBorder="1" applyAlignment="1">
      <alignment horizontal="center" wrapText="1"/>
    </xf>
    <xf numFmtId="164" fontId="9" fillId="0" borderId="16" xfId="0" applyNumberFormat="1" applyFont="1" applyFill="1" applyBorder="1" applyAlignment="1">
      <alignment horizontal="center" wrapText="1"/>
    </xf>
    <xf numFmtId="164" fontId="9" fillId="0" borderId="1" xfId="0" applyNumberFormat="1" applyFont="1" applyFill="1" applyBorder="1" applyAlignment="1">
      <alignment horizontal="center" wrapText="1"/>
    </xf>
    <xf numFmtId="0" fontId="3" fillId="18" borderId="1" xfId="0" applyFont="1" applyFill="1" applyBorder="1" applyAlignment="1">
      <alignment horizontal="center"/>
    </xf>
    <xf numFmtId="0" fontId="3" fillId="0" borderId="8" xfId="0" applyFont="1" applyBorder="1" applyAlignment="1">
      <alignment horizontal="center"/>
    </xf>
    <xf numFmtId="0" fontId="3" fillId="0" borderId="0" xfId="0" applyFont="1" applyAlignment="1">
      <alignment/>
    </xf>
    <xf numFmtId="164" fontId="7" fillId="0" borderId="4" xfId="0" applyNumberFormat="1" applyFont="1" applyFill="1" applyBorder="1" applyAlignment="1">
      <alignment horizontal="center" wrapText="1"/>
    </xf>
    <xf numFmtId="164" fontId="7" fillId="0" borderId="17" xfId="0" applyNumberFormat="1" applyFont="1" applyFill="1" applyBorder="1" applyAlignment="1">
      <alignment horizontal="center" wrapText="1"/>
    </xf>
    <xf numFmtId="164" fontId="3" fillId="7" borderId="16" xfId="0" applyNumberFormat="1" applyFont="1" applyFill="1" applyBorder="1" applyAlignment="1">
      <alignment horizontal="center"/>
    </xf>
    <xf numFmtId="164" fontId="3" fillId="7" borderId="18" xfId="0" applyNumberFormat="1" applyFont="1" applyFill="1" applyBorder="1" applyAlignment="1">
      <alignment horizontal="center"/>
    </xf>
    <xf numFmtId="164" fontId="3" fillId="7" borderId="1" xfId="0" applyNumberFormat="1" applyFont="1" applyFill="1" applyBorder="1" applyAlignment="1">
      <alignment horizontal="center"/>
    </xf>
    <xf numFmtId="164" fontId="3" fillId="7" borderId="19" xfId="0" applyNumberFormat="1" applyFont="1" applyFill="1" applyBorder="1" applyAlignment="1">
      <alignment horizontal="center"/>
    </xf>
    <xf numFmtId="164" fontId="3" fillId="7" borderId="20" xfId="0" applyNumberFormat="1" applyFont="1" applyFill="1" applyBorder="1" applyAlignment="1">
      <alignment horizontal="center"/>
    </xf>
    <xf numFmtId="164" fontId="3" fillId="19" borderId="19" xfId="0" applyNumberFormat="1" applyFont="1" applyFill="1" applyBorder="1" applyAlignment="1">
      <alignment horizontal="center"/>
    </xf>
    <xf numFmtId="164" fontId="3" fillId="19" borderId="18" xfId="0" applyNumberFormat="1" applyFont="1" applyFill="1" applyBorder="1" applyAlignment="1">
      <alignment horizontal="center"/>
    </xf>
    <xf numFmtId="0" fontId="3" fillId="0" borderId="8" xfId="0" applyFont="1" applyBorder="1" applyAlignment="1">
      <alignment/>
    </xf>
    <xf numFmtId="164" fontId="0" fillId="0" borderId="0" xfId="0" applyNumberFormat="1" applyAlignment="1">
      <alignment/>
    </xf>
    <xf numFmtId="164" fontId="16" fillId="0" borderId="0" xfId="0" applyNumberFormat="1" applyFont="1" applyAlignment="1">
      <alignment horizontal="center"/>
    </xf>
    <xf numFmtId="164" fontId="19" fillId="0" borderId="1" xfId="0" applyNumberFormat="1" applyFont="1" applyFill="1" applyBorder="1" applyAlignment="1" quotePrefix="1">
      <alignment horizontal="center" shrinkToFit="1"/>
    </xf>
    <xf numFmtId="164" fontId="19" fillId="0" borderId="1" xfId="0" applyNumberFormat="1" applyFont="1" applyFill="1" applyBorder="1" applyAlignment="1">
      <alignment horizontal="center"/>
    </xf>
    <xf numFmtId="164" fontId="19" fillId="0" borderId="10" xfId="0" applyNumberFormat="1" applyFont="1" applyFill="1" applyBorder="1" applyAlignment="1">
      <alignment horizontal="center"/>
    </xf>
    <xf numFmtId="164" fontId="9" fillId="0" borderId="2" xfId="0" applyNumberFormat="1" applyFont="1" applyFill="1" applyBorder="1" applyAlignment="1">
      <alignment horizontal="center" wrapText="1"/>
    </xf>
    <xf numFmtId="164" fontId="3" fillId="0" borderId="0" xfId="0" applyNumberFormat="1" applyFont="1" applyAlignment="1">
      <alignment horizontal="center"/>
    </xf>
    <xf numFmtId="164" fontId="9" fillId="0" borderId="21" xfId="0" applyNumberFormat="1" applyFont="1" applyFill="1" applyBorder="1" applyAlignment="1">
      <alignment horizontal="center" wrapText="1"/>
    </xf>
    <xf numFmtId="164" fontId="3" fillId="0" borderId="2" xfId="0" applyNumberFormat="1" applyFont="1" applyBorder="1" applyAlignment="1">
      <alignment horizontal="center"/>
    </xf>
    <xf numFmtId="164" fontId="3" fillId="0" borderId="11" xfId="0" applyNumberFormat="1" applyFont="1" applyBorder="1" applyAlignment="1">
      <alignment horizontal="center" shrinkToFit="1"/>
    </xf>
    <xf numFmtId="164" fontId="3" fillId="0" borderId="11" xfId="0" applyNumberFormat="1" applyFont="1" applyBorder="1" applyAlignment="1">
      <alignment horizontal="center"/>
    </xf>
    <xf numFmtId="164" fontId="3" fillId="18" borderId="11" xfId="0" applyNumberFormat="1" applyFont="1" applyFill="1" applyBorder="1" applyAlignment="1">
      <alignment horizontal="center"/>
    </xf>
    <xf numFmtId="164" fontId="0" fillId="0" borderId="8" xfId="0" applyNumberFormat="1" applyBorder="1" applyAlignment="1">
      <alignment/>
    </xf>
    <xf numFmtId="164" fontId="3" fillId="0" borderId="1" xfId="0" applyNumberFormat="1" applyFont="1" applyBorder="1" applyAlignment="1">
      <alignment shrinkToFit="1"/>
    </xf>
    <xf numFmtId="164" fontId="0" fillId="0" borderId="1" xfId="0" applyNumberFormat="1" applyBorder="1" applyAlignment="1">
      <alignment horizontal="center"/>
    </xf>
    <xf numFmtId="164" fontId="21" fillId="0" borderId="12" xfId="0" applyNumberFormat="1" applyFont="1" applyFill="1" applyBorder="1" applyAlignment="1">
      <alignment horizontal="left"/>
    </xf>
    <xf numFmtId="14" fontId="9" fillId="18" borderId="6" xfId="0" applyNumberFormat="1" applyFont="1" applyFill="1" applyBorder="1" applyAlignment="1">
      <alignment/>
    </xf>
    <xf numFmtId="14" fontId="3" fillId="3" borderId="6" xfId="0" applyNumberFormat="1" applyFont="1" applyFill="1" applyBorder="1" applyAlignment="1">
      <alignment/>
    </xf>
    <xf numFmtId="14" fontId="9" fillId="3" borderId="6" xfId="0" applyNumberFormat="1" applyFont="1" applyFill="1" applyBorder="1" applyAlignment="1">
      <alignment/>
    </xf>
    <xf numFmtId="14" fontId="3" fillId="2" borderId="6" xfId="0" applyNumberFormat="1" applyFont="1" applyFill="1" applyBorder="1" applyAlignment="1">
      <alignment/>
    </xf>
    <xf numFmtId="164" fontId="9" fillId="20" borderId="1" xfId="0" applyNumberFormat="1" applyFont="1" applyFill="1" applyBorder="1" applyAlignment="1">
      <alignment horizontal="center" wrapText="1"/>
    </xf>
    <xf numFmtId="165" fontId="24" fillId="0" borderId="1" xfId="0" applyNumberFormat="1" applyFont="1" applyBorder="1" applyAlignment="1">
      <alignment horizontal="center"/>
    </xf>
    <xf numFmtId="0" fontId="3" fillId="0" borderId="1" xfId="0" applyFont="1" applyFill="1" applyBorder="1" applyAlignment="1">
      <alignment horizontal="center" vertical="center"/>
    </xf>
    <xf numFmtId="164"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164" fontId="6" fillId="0" borderId="4" xfId="0" applyNumberFormat="1" applyFont="1" applyFill="1" applyBorder="1" applyAlignment="1">
      <alignment horizontal="center" wrapText="1"/>
    </xf>
    <xf numFmtId="164" fontId="9" fillId="0" borderId="1" xfId="0" applyNumberFormat="1" applyFont="1" applyFill="1" applyBorder="1" applyAlignment="1" quotePrefix="1">
      <alignment horizontal="center" vertical="center" wrapText="1"/>
    </xf>
    <xf numFmtId="164" fontId="7" fillId="0" borderId="0" xfId="0" applyNumberFormat="1" applyFont="1" applyAlignment="1">
      <alignment horizontal="center"/>
    </xf>
    <xf numFmtId="164" fontId="19" fillId="0" borderId="1" xfId="0" applyNumberFormat="1" applyFont="1" applyFill="1" applyBorder="1" applyAlignment="1">
      <alignment horizontal="center" vertical="center" shrinkToFit="1"/>
    </xf>
    <xf numFmtId="164" fontId="3" fillId="0" borderId="8" xfId="0" applyNumberFormat="1" applyFont="1" applyBorder="1" applyAlignment="1">
      <alignment horizontal="center"/>
    </xf>
    <xf numFmtId="164" fontId="24" fillId="15" borderId="1" xfId="0" applyNumberFormat="1" applyFont="1" applyFill="1" applyBorder="1" applyAlignment="1">
      <alignment horizontal="center"/>
    </xf>
    <xf numFmtId="0" fontId="3" fillId="12" borderId="1" xfId="0" applyFont="1" applyFill="1" applyBorder="1" applyAlignment="1">
      <alignment horizontal="center"/>
    </xf>
    <xf numFmtId="164" fontId="3" fillId="11" borderId="1" xfId="0" applyNumberFormat="1" applyFont="1" applyFill="1" applyBorder="1" applyAlignment="1">
      <alignment horizontal="center"/>
    </xf>
    <xf numFmtId="0" fontId="3" fillId="16" borderId="1" xfId="0" applyFont="1" applyFill="1" applyBorder="1" applyAlignment="1">
      <alignment horizontal="center"/>
    </xf>
    <xf numFmtId="164" fontId="3" fillId="14" borderId="1" xfId="0" applyNumberFormat="1" applyFont="1" applyFill="1" applyBorder="1" applyAlignment="1">
      <alignment horizontal="center"/>
    </xf>
    <xf numFmtId="164" fontId="3" fillId="16" borderId="1" xfId="0" applyNumberFormat="1" applyFont="1" applyFill="1" applyBorder="1" applyAlignment="1">
      <alignment horizontal="center"/>
    </xf>
    <xf numFmtId="0" fontId="3" fillId="14" borderId="1" xfId="0" applyFont="1" applyFill="1" applyBorder="1" applyAlignment="1">
      <alignment horizontal="center"/>
    </xf>
    <xf numFmtId="0" fontId="9" fillId="0" borderId="1" xfId="0" applyFont="1" applyFill="1" applyBorder="1" applyAlignment="1">
      <alignment horizontal="center" wrapText="1"/>
    </xf>
    <xf numFmtId="0" fontId="9" fillId="0" borderId="9" xfId="0" applyFont="1" applyFill="1" applyBorder="1" applyAlignment="1">
      <alignment horizontal="center" wrapText="1"/>
    </xf>
    <xf numFmtId="0" fontId="0" fillId="0" borderId="0" xfId="0" applyAlignment="1">
      <alignment shrinkToFit="1"/>
    </xf>
    <xf numFmtId="0" fontId="4"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0" fillId="0" borderId="1" xfId="0" applyBorder="1" applyAlignment="1">
      <alignment shrinkToFit="1"/>
    </xf>
    <xf numFmtId="0" fontId="0" fillId="18" borderId="1" xfId="0" applyFill="1" applyBorder="1" applyAlignment="1">
      <alignment shrinkToFit="1"/>
    </xf>
    <xf numFmtId="0" fontId="0" fillId="0" borderId="8" xfId="0" applyBorder="1" applyAlignment="1">
      <alignment shrinkToFit="1"/>
    </xf>
    <xf numFmtId="165" fontId="24" fillId="0" borderId="1" xfId="0" applyNumberFormat="1" applyFont="1" applyFill="1" applyBorder="1" applyAlignment="1">
      <alignment horizontal="center"/>
    </xf>
    <xf numFmtId="165" fontId="25" fillId="0" borderId="1" xfId="0" applyNumberFormat="1" applyFont="1" applyFill="1" applyBorder="1" applyAlignment="1">
      <alignment horizontal="center"/>
    </xf>
    <xf numFmtId="165" fontId="19" fillId="0" borderId="9" xfId="0" applyNumberFormat="1" applyFont="1" applyFill="1" applyBorder="1" applyAlignment="1">
      <alignment horizontal="center"/>
    </xf>
    <xf numFmtId="165" fontId="25" fillId="0" borderId="1" xfId="0" applyNumberFormat="1" applyFont="1" applyBorder="1" applyAlignment="1">
      <alignment horizontal="center"/>
    </xf>
    <xf numFmtId="165" fontId="4" fillId="0" borderId="8" xfId="0" applyNumberFormat="1" applyFont="1" applyBorder="1" applyAlignment="1">
      <alignment horizontal="center"/>
    </xf>
    <xf numFmtId="0" fontId="9" fillId="0" borderId="1" xfId="0" applyFont="1" applyFill="1" applyBorder="1" applyAlignment="1">
      <alignment horizontal="center"/>
    </xf>
    <xf numFmtId="0" fontId="9" fillId="0" borderId="9" xfId="0" applyFont="1" applyFill="1" applyBorder="1" applyAlignment="1">
      <alignment horizontal="center"/>
    </xf>
    <xf numFmtId="0" fontId="26" fillId="0" borderId="1" xfId="0" applyFont="1" applyBorder="1" applyAlignment="1">
      <alignment horizontal="center"/>
    </xf>
    <xf numFmtId="0" fontId="3" fillId="0" borderId="1" xfId="0" applyFont="1" applyBorder="1" applyAlignment="1">
      <alignment/>
    </xf>
    <xf numFmtId="1" fontId="9" fillId="0" borderId="1" xfId="0" applyNumberFormat="1" applyFont="1" applyFill="1" applyBorder="1" applyAlignment="1">
      <alignment horizontal="center" wrapText="1"/>
    </xf>
    <xf numFmtId="1" fontId="9" fillId="0" borderId="9" xfId="0" applyNumberFormat="1" applyFont="1" applyFill="1" applyBorder="1" applyAlignment="1">
      <alignment horizontal="center" wrapText="1"/>
    </xf>
    <xf numFmtId="1" fontId="0" fillId="0" borderId="0" xfId="0" applyNumberFormat="1" applyAlignment="1">
      <alignment/>
    </xf>
    <xf numFmtId="1" fontId="16" fillId="0" borderId="0" xfId="0" applyNumberFormat="1" applyFont="1" applyAlignment="1">
      <alignment horizontal="center"/>
    </xf>
    <xf numFmtId="1" fontId="19" fillId="0" borderId="1" xfId="0" applyNumberFormat="1" applyFont="1" applyFill="1" applyBorder="1" applyAlignment="1" quotePrefix="1">
      <alignment horizontal="center" shrinkToFit="1"/>
    </xf>
    <xf numFmtId="1" fontId="19" fillId="0" borderId="1" xfId="0" applyNumberFormat="1" applyFont="1" applyFill="1" applyBorder="1" applyAlignment="1">
      <alignment horizontal="center"/>
    </xf>
    <xf numFmtId="1" fontId="19" fillId="0" borderId="10" xfId="0" applyNumberFormat="1" applyFont="1" applyFill="1" applyBorder="1" applyAlignment="1">
      <alignment horizontal="center"/>
    </xf>
    <xf numFmtId="1" fontId="3" fillId="0" borderId="1" xfId="0" applyNumberFormat="1" applyFont="1" applyBorder="1" applyAlignment="1">
      <alignment horizontal="center"/>
    </xf>
    <xf numFmtId="1" fontId="3" fillId="0" borderId="1" xfId="0" applyNumberFormat="1" applyFont="1" applyBorder="1" applyAlignment="1">
      <alignment horizontal="center" shrinkToFit="1"/>
    </xf>
    <xf numFmtId="1" fontId="3" fillId="18" borderId="1" xfId="0" applyNumberFormat="1" applyFont="1" applyFill="1" applyBorder="1" applyAlignment="1">
      <alignment horizontal="center"/>
    </xf>
    <xf numFmtId="1" fontId="0" fillId="0" borderId="8" xfId="0" applyNumberFormat="1" applyBorder="1" applyAlignment="1">
      <alignment/>
    </xf>
    <xf numFmtId="0" fontId="24" fillId="0" borderId="1" xfId="0" applyFont="1" applyFill="1" applyBorder="1" applyAlignment="1">
      <alignment horizontal="center" wrapText="1"/>
    </xf>
    <xf numFmtId="0" fontId="3" fillId="18" borderId="1" xfId="0" applyFont="1" applyFill="1" applyBorder="1" applyAlignment="1">
      <alignment horizontal="center" wrapText="1"/>
    </xf>
    <xf numFmtId="0" fontId="27" fillId="0" borderId="1" xfId="0" applyFont="1" applyFill="1" applyBorder="1" applyAlignment="1">
      <alignment horizontal="center" wrapText="1"/>
    </xf>
    <xf numFmtId="165" fontId="7" fillId="0" borderId="0" xfId="0" applyNumberFormat="1" applyFont="1" applyAlignment="1">
      <alignment horizontal="center" shrinkToFit="1"/>
    </xf>
    <xf numFmtId="165" fontId="19" fillId="0" borderId="1" xfId="0" applyNumberFormat="1" applyFont="1" applyFill="1" applyBorder="1" applyAlignment="1">
      <alignment horizontal="center" shrinkToFit="1"/>
    </xf>
    <xf numFmtId="165" fontId="19" fillId="0" borderId="10" xfId="0" applyNumberFormat="1" applyFont="1" applyFill="1" applyBorder="1" applyAlignment="1">
      <alignment horizontal="center" shrinkToFit="1"/>
    </xf>
    <xf numFmtId="0" fontId="7" fillId="0" borderId="1" xfId="0" applyFont="1" applyFill="1" applyBorder="1" applyAlignment="1">
      <alignment horizontal="center" shrinkToFit="1"/>
    </xf>
    <xf numFmtId="0" fontId="9" fillId="0" borderId="1" xfId="0" applyFont="1" applyFill="1" applyBorder="1" applyAlignment="1">
      <alignment horizontal="center" shrinkToFit="1"/>
    </xf>
    <xf numFmtId="0" fontId="9" fillId="0" borderId="9" xfId="0" applyFont="1" applyFill="1" applyBorder="1" applyAlignment="1">
      <alignment horizontal="center" shrinkToFit="1"/>
    </xf>
    <xf numFmtId="0" fontId="3" fillId="0" borderId="1" xfId="0" applyFont="1" applyFill="1" applyBorder="1" applyAlignment="1">
      <alignment horizontal="center" shrinkToFit="1"/>
    </xf>
    <xf numFmtId="0" fontId="24" fillId="0" borderId="1" xfId="0" applyFont="1" applyFill="1" applyBorder="1" applyAlignment="1">
      <alignment horizontal="center" shrinkToFit="1"/>
    </xf>
    <xf numFmtId="0" fontId="28" fillId="0" borderId="0" xfId="0" applyFont="1" applyAlignment="1">
      <alignment/>
    </xf>
    <xf numFmtId="0" fontId="28" fillId="18" borderId="0" xfId="0" applyFont="1" applyFill="1" applyAlignment="1">
      <alignment/>
    </xf>
    <xf numFmtId="0" fontId="3" fillId="18" borderId="1" xfId="0" applyFont="1" applyFill="1" applyBorder="1" applyAlignment="1">
      <alignment horizontal="center" shrinkToFit="1"/>
    </xf>
    <xf numFmtId="0" fontId="3" fillId="0" borderId="8" xfId="0" applyFont="1" applyBorder="1" applyAlignment="1">
      <alignment horizontal="center" shrinkToFit="1"/>
    </xf>
    <xf numFmtId="0" fontId="3"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9">
    <dxf>
      <fill>
        <patternFill patternType="solid">
          <bgColor rgb="FFCCFFFF"/>
        </patternFill>
      </fill>
      <border/>
    </dxf>
    <dxf>
      <fill>
        <patternFill>
          <bgColor rgb="FF00FF00"/>
        </patternFill>
      </fill>
      <border/>
    </dxf>
    <dxf>
      <fill>
        <patternFill>
          <bgColor rgb="FF99CC00"/>
        </patternFill>
      </fill>
      <border/>
    </dxf>
    <dxf>
      <fill>
        <patternFill>
          <bgColor rgb="FF00CCFF"/>
        </patternFill>
      </fill>
      <border/>
    </dxf>
    <dxf>
      <fill>
        <patternFill>
          <bgColor rgb="FFCCFFFF"/>
        </patternFill>
      </fill>
      <border/>
    </dxf>
    <dxf>
      <fill>
        <patternFill>
          <bgColor rgb="FFFFFF00"/>
        </patternFill>
      </fill>
      <border/>
    </dxf>
    <dxf>
      <fill>
        <patternFill>
          <bgColor rgb="FFFF9900"/>
        </patternFill>
      </fill>
      <border/>
    </dxf>
    <dxf>
      <fill>
        <patternFill>
          <bgColor rgb="FFFF0000"/>
        </patternFill>
      </fill>
      <border/>
    </dxf>
    <dxf>
      <font>
        <color rgb="FF00CC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Minimum Temperatures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Data'!$E$9:$E$373</c:f>
              <c:numCache>
                <c:ptCount val="365"/>
                <c:pt idx="0">
                  <c:v>3.3</c:v>
                </c:pt>
                <c:pt idx="1">
                  <c:v>3.9</c:v>
                </c:pt>
                <c:pt idx="2">
                  <c:v>4.5</c:v>
                </c:pt>
                <c:pt idx="3">
                  <c:v>8.3</c:v>
                </c:pt>
                <c:pt idx="4">
                  <c:v>2</c:v>
                </c:pt>
                <c:pt idx="5">
                  <c:v>1.9</c:v>
                </c:pt>
                <c:pt idx="6">
                  <c:v>5.6</c:v>
                </c:pt>
                <c:pt idx="7">
                  <c:v>3.7</c:v>
                </c:pt>
                <c:pt idx="8">
                  <c:v>8.8</c:v>
                </c:pt>
                <c:pt idx="9">
                  <c:v>3.8</c:v>
                </c:pt>
                <c:pt idx="10">
                  <c:v>6</c:v>
                </c:pt>
                <c:pt idx="11">
                  <c:v>6.5</c:v>
                </c:pt>
                <c:pt idx="12">
                  <c:v>6.5</c:v>
                </c:pt>
                <c:pt idx="13">
                  <c:v>3.1</c:v>
                </c:pt>
                <c:pt idx="14">
                  <c:v>4</c:v>
                </c:pt>
                <c:pt idx="15">
                  <c:v>6.5</c:v>
                </c:pt>
                <c:pt idx="16">
                  <c:v>5.4</c:v>
                </c:pt>
                <c:pt idx="17">
                  <c:v>5.4</c:v>
                </c:pt>
                <c:pt idx="18">
                  <c:v>8.6</c:v>
                </c:pt>
                <c:pt idx="19">
                  <c:v>4.7</c:v>
                </c:pt>
                <c:pt idx="20">
                  <c:v>3.4</c:v>
                </c:pt>
                <c:pt idx="21">
                  <c:v>-0.9</c:v>
                </c:pt>
                <c:pt idx="22">
                  <c:v>-2.5</c:v>
                </c:pt>
                <c:pt idx="23">
                  <c:v>-0.6</c:v>
                </c:pt>
                <c:pt idx="24">
                  <c:v>-2.6</c:v>
                </c:pt>
                <c:pt idx="25">
                  <c:v>-0.4</c:v>
                </c:pt>
                <c:pt idx="26">
                  <c:v>3.6</c:v>
                </c:pt>
                <c:pt idx="27">
                  <c:v>5.6</c:v>
                </c:pt>
                <c:pt idx="28">
                  <c:v>6.4</c:v>
                </c:pt>
                <c:pt idx="29">
                  <c:v>2</c:v>
                </c:pt>
                <c:pt idx="30">
                  <c:v>1.2</c:v>
                </c:pt>
                <c:pt idx="31">
                  <c:v>8.4</c:v>
                </c:pt>
                <c:pt idx="32">
                  <c:v>-0.9</c:v>
                </c:pt>
                <c:pt idx="33">
                  <c:v>-4.4</c:v>
                </c:pt>
                <c:pt idx="34">
                  <c:v>-5.4</c:v>
                </c:pt>
                <c:pt idx="35">
                  <c:v>-4.9</c:v>
                </c:pt>
                <c:pt idx="36">
                  <c:v>-6.1</c:v>
                </c:pt>
                <c:pt idx="37">
                  <c:v>-8.1</c:v>
                </c:pt>
                <c:pt idx="38">
                  <c:v>-1.9</c:v>
                </c:pt>
                <c:pt idx="39">
                  <c:v>-1.6</c:v>
                </c:pt>
                <c:pt idx="40">
                  <c:v>1.1</c:v>
                </c:pt>
                <c:pt idx="41">
                  <c:v>5.3</c:v>
                </c:pt>
                <c:pt idx="42">
                  <c:v>5.9</c:v>
                </c:pt>
                <c:pt idx="43">
                  <c:v>6</c:v>
                </c:pt>
                <c:pt idx="44">
                  <c:v>0.5</c:v>
                </c:pt>
                <c:pt idx="45">
                  <c:v>0.2</c:v>
                </c:pt>
                <c:pt idx="46">
                  <c:v>4.7</c:v>
                </c:pt>
                <c:pt idx="47">
                  <c:v>4</c:v>
                </c:pt>
                <c:pt idx="48">
                  <c:v>0.6</c:v>
                </c:pt>
                <c:pt idx="49">
                  <c:v>5.7</c:v>
                </c:pt>
                <c:pt idx="50">
                  <c:v>8.4</c:v>
                </c:pt>
                <c:pt idx="51">
                  <c:v>7</c:v>
                </c:pt>
                <c:pt idx="52">
                  <c:v>7.1</c:v>
                </c:pt>
                <c:pt idx="53">
                  <c:v>7.2</c:v>
                </c:pt>
                <c:pt idx="54">
                  <c:v>7.5</c:v>
                </c:pt>
                <c:pt idx="55">
                  <c:v>5.8</c:v>
                </c:pt>
                <c:pt idx="56">
                  <c:v>1.4</c:v>
                </c:pt>
                <c:pt idx="57">
                  <c:v>1.4</c:v>
                </c:pt>
                <c:pt idx="58">
                  <c:v>6.4</c:v>
                </c:pt>
                <c:pt idx="59">
                  <c:v>3.2</c:v>
                </c:pt>
                <c:pt idx="60">
                  <c:v>-1.6</c:v>
                </c:pt>
                <c:pt idx="61">
                  <c:v>4</c:v>
                </c:pt>
                <c:pt idx="62">
                  <c:v>1.6</c:v>
                </c:pt>
                <c:pt idx="63">
                  <c:v>3.7</c:v>
                </c:pt>
                <c:pt idx="64">
                  <c:v>5.1</c:v>
                </c:pt>
                <c:pt idx="65">
                  <c:v>3.4</c:v>
                </c:pt>
                <c:pt idx="66">
                  <c:v>0.2</c:v>
                </c:pt>
                <c:pt idx="67">
                  <c:v>4.3</c:v>
                </c:pt>
                <c:pt idx="68">
                  <c:v>3.1</c:v>
                </c:pt>
                <c:pt idx="69">
                  <c:v>3.9</c:v>
                </c:pt>
                <c:pt idx="70">
                  <c:v>5.8</c:v>
                </c:pt>
                <c:pt idx="71">
                  <c:v>-0.1</c:v>
                </c:pt>
                <c:pt idx="72">
                  <c:v>0.4</c:v>
                </c:pt>
                <c:pt idx="73">
                  <c:v>1.5</c:v>
                </c:pt>
                <c:pt idx="74">
                  <c:v>-0.4</c:v>
                </c:pt>
                <c:pt idx="75">
                  <c:v>9</c:v>
                </c:pt>
                <c:pt idx="76">
                  <c:v>0.9</c:v>
                </c:pt>
                <c:pt idx="77">
                  <c:v>0.6</c:v>
                </c:pt>
                <c:pt idx="78">
                  <c:v>0.4</c:v>
                </c:pt>
                <c:pt idx="79">
                  <c:v>-2.3</c:v>
                </c:pt>
                <c:pt idx="80">
                  <c:v>-1.3</c:v>
                </c:pt>
                <c:pt idx="81">
                  <c:v>2</c:v>
                </c:pt>
                <c:pt idx="82">
                  <c:v>0.9</c:v>
                </c:pt>
                <c:pt idx="83">
                  <c:v>5</c:v>
                </c:pt>
                <c:pt idx="84">
                  <c:v>5</c:v>
                </c:pt>
                <c:pt idx="85">
                  <c:v>4.4</c:v>
                </c:pt>
                <c:pt idx="86">
                  <c:v>3</c:v>
                </c:pt>
                <c:pt idx="87">
                  <c:v>6.3</c:v>
                </c:pt>
                <c:pt idx="88">
                  <c:v>6</c:v>
                </c:pt>
                <c:pt idx="89">
                  <c:v>5.9</c:v>
                </c:pt>
                <c:pt idx="90">
                  <c:v>3.8</c:v>
                </c:pt>
                <c:pt idx="91">
                  <c:v>3.1</c:v>
                </c:pt>
                <c:pt idx="92">
                  <c:v>4.9</c:v>
                </c:pt>
                <c:pt idx="93">
                  <c:v>4.1</c:v>
                </c:pt>
                <c:pt idx="94">
                  <c:v>0.2</c:v>
                </c:pt>
                <c:pt idx="95">
                  <c:v>2.8</c:v>
                </c:pt>
                <c:pt idx="96">
                  <c:v>1.4</c:v>
                </c:pt>
                <c:pt idx="97">
                  <c:v>1.4</c:v>
                </c:pt>
                <c:pt idx="98">
                  <c:v>3.3</c:v>
                </c:pt>
                <c:pt idx="99">
                  <c:v>5.4</c:v>
                </c:pt>
                <c:pt idx="100">
                  <c:v>2.1</c:v>
                </c:pt>
                <c:pt idx="101">
                  <c:v>3.5</c:v>
                </c:pt>
                <c:pt idx="102">
                  <c:v>5.2</c:v>
                </c:pt>
                <c:pt idx="103">
                  <c:v>3.8</c:v>
                </c:pt>
                <c:pt idx="104">
                  <c:v>4.8</c:v>
                </c:pt>
                <c:pt idx="105">
                  <c:v>9.2</c:v>
                </c:pt>
                <c:pt idx="106">
                  <c:v>6.7</c:v>
                </c:pt>
                <c:pt idx="107">
                  <c:v>1.7</c:v>
                </c:pt>
                <c:pt idx="108">
                  <c:v>0.5</c:v>
                </c:pt>
                <c:pt idx="109">
                  <c:v>4</c:v>
                </c:pt>
                <c:pt idx="110">
                  <c:v>5.9</c:v>
                </c:pt>
                <c:pt idx="111">
                  <c:v>8.1</c:v>
                </c:pt>
                <c:pt idx="112">
                  <c:v>10.6</c:v>
                </c:pt>
                <c:pt idx="113">
                  <c:v>13.8</c:v>
                </c:pt>
                <c:pt idx="114">
                  <c:v>12.9</c:v>
                </c:pt>
                <c:pt idx="115">
                  <c:v>5.2</c:v>
                </c:pt>
                <c:pt idx="116">
                  <c:v>9.3</c:v>
                </c:pt>
                <c:pt idx="117">
                  <c:v>6</c:v>
                </c:pt>
                <c:pt idx="118">
                  <c:v>7.6</c:v>
                </c:pt>
                <c:pt idx="119">
                  <c:v>5.9</c:v>
                </c:pt>
                <c:pt idx="120">
                  <c:v>5.4</c:v>
                </c:pt>
                <c:pt idx="121">
                  <c:v>5.3</c:v>
                </c:pt>
                <c:pt idx="122">
                  <c:v>7.8</c:v>
                </c:pt>
                <c:pt idx="123">
                  <c:v>8</c:v>
                </c:pt>
                <c:pt idx="124">
                  <c:v>8.1</c:v>
                </c:pt>
                <c:pt idx="125">
                  <c:v>9.7</c:v>
                </c:pt>
                <c:pt idx="126">
                  <c:v>10</c:v>
                </c:pt>
                <c:pt idx="127">
                  <c:v>9.4</c:v>
                </c:pt>
                <c:pt idx="128">
                  <c:v>5.6</c:v>
                </c:pt>
                <c:pt idx="129">
                  <c:v>8.7</c:v>
                </c:pt>
                <c:pt idx="130">
                  <c:v>8.4</c:v>
                </c:pt>
                <c:pt idx="131">
                  <c:v>9</c:v>
                </c:pt>
                <c:pt idx="132">
                  <c:v>6.4</c:v>
                </c:pt>
                <c:pt idx="133">
                  <c:v>9</c:v>
                </c:pt>
                <c:pt idx="134">
                  <c:v>4.2</c:v>
                </c:pt>
                <c:pt idx="135">
                  <c:v>9.5</c:v>
                </c:pt>
                <c:pt idx="136">
                  <c:v>12.3</c:v>
                </c:pt>
                <c:pt idx="137">
                  <c:v>11.8</c:v>
                </c:pt>
                <c:pt idx="138">
                  <c:v>8.2</c:v>
                </c:pt>
                <c:pt idx="139">
                  <c:v>3.3</c:v>
                </c:pt>
                <c:pt idx="140">
                  <c:v>7</c:v>
                </c:pt>
                <c:pt idx="141">
                  <c:v>4</c:v>
                </c:pt>
                <c:pt idx="142">
                  <c:v>6.9</c:v>
                </c:pt>
                <c:pt idx="143">
                  <c:v>12.1</c:v>
                </c:pt>
                <c:pt idx="144">
                  <c:v>11</c:v>
                </c:pt>
                <c:pt idx="145">
                  <c:v>7.1</c:v>
                </c:pt>
                <c:pt idx="146">
                  <c:v>7.7</c:v>
                </c:pt>
                <c:pt idx="147">
                  <c:v>6.6</c:v>
                </c:pt>
                <c:pt idx="148">
                  <c:v>3.9</c:v>
                </c:pt>
                <c:pt idx="149">
                  <c:v>0.5</c:v>
                </c:pt>
                <c:pt idx="150">
                  <c:v>7.7</c:v>
                </c:pt>
                <c:pt idx="151">
                  <c:v>7.9</c:v>
                </c:pt>
                <c:pt idx="152">
                  <c:v>7.8</c:v>
                </c:pt>
                <c:pt idx="153">
                  <c:v>10.9</c:v>
                </c:pt>
                <c:pt idx="154">
                  <c:v>11.9</c:v>
                </c:pt>
                <c:pt idx="155">
                  <c:v>9.1</c:v>
                </c:pt>
                <c:pt idx="156">
                  <c:v>10.2</c:v>
                </c:pt>
                <c:pt idx="157">
                  <c:v>11.2</c:v>
                </c:pt>
                <c:pt idx="158">
                  <c:v>10.9</c:v>
                </c:pt>
                <c:pt idx="159">
                  <c:v>10.4</c:v>
                </c:pt>
                <c:pt idx="160">
                  <c:v>13.2</c:v>
                </c:pt>
                <c:pt idx="161">
                  <c:v>11</c:v>
                </c:pt>
                <c:pt idx="162">
                  <c:v>16.4</c:v>
                </c:pt>
                <c:pt idx="163">
                  <c:v>11.2</c:v>
                </c:pt>
                <c:pt idx="164">
                  <c:v>13.4</c:v>
                </c:pt>
                <c:pt idx="165">
                  <c:v>12.8</c:v>
                </c:pt>
                <c:pt idx="166">
                  <c:v>12.8</c:v>
                </c:pt>
                <c:pt idx="167">
                  <c:v>11.7</c:v>
                </c:pt>
                <c:pt idx="168">
                  <c:v>13.1</c:v>
                </c:pt>
                <c:pt idx="169">
                  <c:v>10</c:v>
                </c:pt>
                <c:pt idx="170">
                  <c:v>13.8</c:v>
                </c:pt>
                <c:pt idx="171">
                  <c:v>11.7</c:v>
                </c:pt>
                <c:pt idx="172">
                  <c:v>11.8</c:v>
                </c:pt>
                <c:pt idx="173">
                  <c:v>13.8</c:v>
                </c:pt>
                <c:pt idx="174">
                  <c:v>11.7</c:v>
                </c:pt>
                <c:pt idx="175">
                  <c:v>11.1</c:v>
                </c:pt>
                <c:pt idx="176">
                  <c:v>8.8</c:v>
                </c:pt>
                <c:pt idx="177">
                  <c:v>8.7</c:v>
                </c:pt>
                <c:pt idx="178">
                  <c:v>4.3</c:v>
                </c:pt>
                <c:pt idx="179">
                  <c:v>11.4</c:v>
                </c:pt>
                <c:pt idx="180">
                  <c:v>10.2</c:v>
                </c:pt>
                <c:pt idx="181">
                  <c:v>13.6</c:v>
                </c:pt>
                <c:pt idx="182">
                  <c:v>13</c:v>
                </c:pt>
                <c:pt idx="183">
                  <c:v>11.2</c:v>
                </c:pt>
                <c:pt idx="184">
                  <c:v>12.5</c:v>
                </c:pt>
                <c:pt idx="185">
                  <c:v>12.9</c:v>
                </c:pt>
                <c:pt idx="186">
                  <c:v>12.9</c:v>
                </c:pt>
                <c:pt idx="187">
                  <c:v>12.1</c:v>
                </c:pt>
                <c:pt idx="188">
                  <c:v>7.8</c:v>
                </c:pt>
                <c:pt idx="189">
                  <c:v>7.7</c:v>
                </c:pt>
                <c:pt idx="190">
                  <c:v>9</c:v>
                </c:pt>
                <c:pt idx="191">
                  <c:v>12.5</c:v>
                </c:pt>
                <c:pt idx="192">
                  <c:v>11.7</c:v>
                </c:pt>
                <c:pt idx="193">
                  <c:v>14.3</c:v>
                </c:pt>
                <c:pt idx="194">
                  <c:v>14.7</c:v>
                </c:pt>
                <c:pt idx="195">
                  <c:v>12.4</c:v>
                </c:pt>
                <c:pt idx="196">
                  <c:v>13.6</c:v>
                </c:pt>
                <c:pt idx="197">
                  <c:v>13</c:v>
                </c:pt>
                <c:pt idx="198">
                  <c:v>10.1</c:v>
                </c:pt>
                <c:pt idx="199">
                  <c:v>14.4</c:v>
                </c:pt>
                <c:pt idx="200">
                  <c:v>11.5</c:v>
                </c:pt>
                <c:pt idx="201">
                  <c:v>11.5</c:v>
                </c:pt>
                <c:pt idx="202">
                  <c:v>8.5</c:v>
                </c:pt>
                <c:pt idx="203">
                  <c:v>11.4</c:v>
                </c:pt>
                <c:pt idx="204">
                  <c:v>11.4</c:v>
                </c:pt>
                <c:pt idx="205">
                  <c:v>9.7</c:v>
                </c:pt>
                <c:pt idx="206">
                  <c:v>14.2</c:v>
                </c:pt>
                <c:pt idx="207">
                  <c:v>11.4</c:v>
                </c:pt>
                <c:pt idx="208">
                  <c:v>11.5</c:v>
                </c:pt>
                <c:pt idx="209">
                  <c:v>11.8</c:v>
                </c:pt>
                <c:pt idx="210">
                  <c:v>7.7</c:v>
                </c:pt>
                <c:pt idx="211">
                  <c:v>6.5</c:v>
                </c:pt>
                <c:pt idx="212">
                  <c:v>8.7</c:v>
                </c:pt>
                <c:pt idx="213">
                  <c:v>12.3</c:v>
                </c:pt>
                <c:pt idx="214">
                  <c:v>7.8</c:v>
                </c:pt>
                <c:pt idx="215">
                  <c:v>17.5</c:v>
                </c:pt>
                <c:pt idx="216">
                  <c:v>12.5</c:v>
                </c:pt>
                <c:pt idx="217">
                  <c:v>14.5</c:v>
                </c:pt>
                <c:pt idx="218">
                  <c:v>7.4</c:v>
                </c:pt>
                <c:pt idx="219">
                  <c:v>7.8</c:v>
                </c:pt>
                <c:pt idx="220">
                  <c:v>10</c:v>
                </c:pt>
                <c:pt idx="221">
                  <c:v>7.8</c:v>
                </c:pt>
                <c:pt idx="222">
                  <c:v>13.3</c:v>
                </c:pt>
                <c:pt idx="223">
                  <c:v>13.7</c:v>
                </c:pt>
                <c:pt idx="224">
                  <c:v>11.3</c:v>
                </c:pt>
                <c:pt idx="225">
                  <c:v>14.1</c:v>
                </c:pt>
                <c:pt idx="226">
                  <c:v>15.6</c:v>
                </c:pt>
                <c:pt idx="227">
                  <c:v>10.1</c:v>
                </c:pt>
                <c:pt idx="228">
                  <c:v>7.1</c:v>
                </c:pt>
                <c:pt idx="229">
                  <c:v>13.5</c:v>
                </c:pt>
                <c:pt idx="230">
                  <c:v>14.3</c:v>
                </c:pt>
                <c:pt idx="231">
                  <c:v>12.1</c:v>
                </c:pt>
                <c:pt idx="232">
                  <c:v>13</c:v>
                </c:pt>
                <c:pt idx="233">
                  <c:v>13.7</c:v>
                </c:pt>
                <c:pt idx="234">
                  <c:v>9.7</c:v>
                </c:pt>
                <c:pt idx="235">
                  <c:v>9.6</c:v>
                </c:pt>
                <c:pt idx="236">
                  <c:v>10.3</c:v>
                </c:pt>
                <c:pt idx="237">
                  <c:v>13.4</c:v>
                </c:pt>
                <c:pt idx="238">
                  <c:v>6.9</c:v>
                </c:pt>
                <c:pt idx="239">
                  <c:v>11.4</c:v>
                </c:pt>
                <c:pt idx="240">
                  <c:v>7.2</c:v>
                </c:pt>
                <c:pt idx="241">
                  <c:v>11</c:v>
                </c:pt>
                <c:pt idx="242">
                  <c:v>14</c:v>
                </c:pt>
                <c:pt idx="243">
                  <c:v>14.9</c:v>
                </c:pt>
                <c:pt idx="244">
                  <c:v>12.5</c:v>
                </c:pt>
                <c:pt idx="245">
                  <c:v>10.7</c:v>
                </c:pt>
                <c:pt idx="246">
                  <c:v>5.2</c:v>
                </c:pt>
                <c:pt idx="247">
                  <c:v>14.9</c:v>
                </c:pt>
                <c:pt idx="248">
                  <c:v>15.5</c:v>
                </c:pt>
                <c:pt idx="249">
                  <c:v>12.1</c:v>
                </c:pt>
                <c:pt idx="250">
                  <c:v>11.6</c:v>
                </c:pt>
                <c:pt idx="251">
                  <c:v>10.6</c:v>
                </c:pt>
                <c:pt idx="252">
                  <c:v>13.8</c:v>
                </c:pt>
                <c:pt idx="253">
                  <c:v>5.6</c:v>
                </c:pt>
                <c:pt idx="254">
                  <c:v>10.9</c:v>
                </c:pt>
                <c:pt idx="255">
                  <c:v>11.5</c:v>
                </c:pt>
                <c:pt idx="256">
                  <c:v>14.1</c:v>
                </c:pt>
                <c:pt idx="257">
                  <c:v>4.4</c:v>
                </c:pt>
                <c:pt idx="258">
                  <c:v>9.9</c:v>
                </c:pt>
                <c:pt idx="259">
                  <c:v>6.9</c:v>
                </c:pt>
                <c:pt idx="260">
                  <c:v>2</c:v>
                </c:pt>
                <c:pt idx="261">
                  <c:v>8.3</c:v>
                </c:pt>
                <c:pt idx="262">
                  <c:v>14.7</c:v>
                </c:pt>
                <c:pt idx="263">
                  <c:v>13.3</c:v>
                </c:pt>
                <c:pt idx="264">
                  <c:v>10.2</c:v>
                </c:pt>
                <c:pt idx="265">
                  <c:v>12.1</c:v>
                </c:pt>
                <c:pt idx="266">
                  <c:v>11</c:v>
                </c:pt>
                <c:pt idx="267">
                  <c:v>8.5</c:v>
                </c:pt>
                <c:pt idx="268">
                  <c:v>6.3</c:v>
                </c:pt>
                <c:pt idx="269">
                  <c:v>3.5</c:v>
                </c:pt>
                <c:pt idx="270">
                  <c:v>9.3</c:v>
                </c:pt>
                <c:pt idx="271">
                  <c:v>11.6</c:v>
                </c:pt>
                <c:pt idx="272">
                  <c:v>3.1</c:v>
                </c:pt>
                <c:pt idx="273">
                  <c:v>8.6</c:v>
                </c:pt>
                <c:pt idx="274">
                  <c:v>9.7</c:v>
                </c:pt>
                <c:pt idx="275">
                  <c:v>11.8</c:v>
                </c:pt>
                <c:pt idx="276">
                  <c:v>5.8</c:v>
                </c:pt>
                <c:pt idx="277">
                  <c:v>1.9</c:v>
                </c:pt>
                <c:pt idx="278">
                  <c:v>7.9</c:v>
                </c:pt>
                <c:pt idx="279">
                  <c:v>11.1</c:v>
                </c:pt>
                <c:pt idx="280">
                  <c:v>8.7</c:v>
                </c:pt>
                <c:pt idx="281">
                  <c:v>9.2</c:v>
                </c:pt>
                <c:pt idx="282">
                  <c:v>11.9</c:v>
                </c:pt>
                <c:pt idx="283">
                  <c:v>6.1</c:v>
                </c:pt>
                <c:pt idx="284">
                  <c:v>10</c:v>
                </c:pt>
                <c:pt idx="285">
                  <c:v>12.5</c:v>
                </c:pt>
                <c:pt idx="286">
                  <c:v>13.2</c:v>
                </c:pt>
                <c:pt idx="287">
                  <c:v>10.4</c:v>
                </c:pt>
                <c:pt idx="288">
                  <c:v>9.6</c:v>
                </c:pt>
                <c:pt idx="289">
                  <c:v>5.2</c:v>
                </c:pt>
                <c:pt idx="290">
                  <c:v>0.3</c:v>
                </c:pt>
                <c:pt idx="291">
                  <c:v>0</c:v>
                </c:pt>
                <c:pt idx="292">
                  <c:v>-0.5</c:v>
                </c:pt>
                <c:pt idx="293">
                  <c:v>-0.2</c:v>
                </c:pt>
                <c:pt idx="294">
                  <c:v>4.8</c:v>
                </c:pt>
                <c:pt idx="295">
                  <c:v>2.2</c:v>
                </c:pt>
                <c:pt idx="296">
                  <c:v>0.1</c:v>
                </c:pt>
                <c:pt idx="297">
                  <c:v>4.4</c:v>
                </c:pt>
                <c:pt idx="298">
                  <c:v>8.5</c:v>
                </c:pt>
                <c:pt idx="299">
                  <c:v>8.8</c:v>
                </c:pt>
                <c:pt idx="300">
                  <c:v>11.6</c:v>
                </c:pt>
                <c:pt idx="301">
                  <c:v>6.8</c:v>
                </c:pt>
                <c:pt idx="302">
                  <c:v>6.4</c:v>
                </c:pt>
                <c:pt idx="303">
                  <c:v>8.5</c:v>
                </c:pt>
                <c:pt idx="304">
                  <c:v>7.4</c:v>
                </c:pt>
                <c:pt idx="305">
                  <c:v>8.6</c:v>
                </c:pt>
                <c:pt idx="306">
                  <c:v>5.5</c:v>
                </c:pt>
                <c:pt idx="307">
                  <c:v>1.9</c:v>
                </c:pt>
                <c:pt idx="308">
                  <c:v>2.3</c:v>
                </c:pt>
                <c:pt idx="309">
                  <c:v>5</c:v>
                </c:pt>
                <c:pt idx="310">
                  <c:v>5.7</c:v>
                </c:pt>
                <c:pt idx="311">
                  <c:v>10.6</c:v>
                </c:pt>
                <c:pt idx="312">
                  <c:v>4.8</c:v>
                </c:pt>
                <c:pt idx="313">
                  <c:v>5.7</c:v>
                </c:pt>
                <c:pt idx="314">
                  <c:v>10.1</c:v>
                </c:pt>
                <c:pt idx="315">
                  <c:v>-2.8</c:v>
                </c:pt>
                <c:pt idx="316">
                  <c:v>-2.7</c:v>
                </c:pt>
                <c:pt idx="317">
                  <c:v>3.4</c:v>
                </c:pt>
                <c:pt idx="318">
                  <c:v>-3.8</c:v>
                </c:pt>
                <c:pt idx="319">
                  <c:v>-3.4</c:v>
                </c:pt>
                <c:pt idx="320">
                  <c:v>-0.7</c:v>
                </c:pt>
                <c:pt idx="321">
                  <c:v>3.5</c:v>
                </c:pt>
                <c:pt idx="322">
                  <c:v>0.7</c:v>
                </c:pt>
                <c:pt idx="323">
                  <c:v>4.5</c:v>
                </c:pt>
                <c:pt idx="324">
                  <c:v>5</c:v>
                </c:pt>
                <c:pt idx="325">
                  <c:v>0.1</c:v>
                </c:pt>
                <c:pt idx="326">
                  <c:v>0.4</c:v>
                </c:pt>
                <c:pt idx="327">
                  <c:v>-5</c:v>
                </c:pt>
                <c:pt idx="328">
                  <c:v>0.9</c:v>
                </c:pt>
                <c:pt idx="329">
                  <c:v>3.7</c:v>
                </c:pt>
                <c:pt idx="330">
                  <c:v>3.9</c:v>
                </c:pt>
                <c:pt idx="331">
                  <c:v>6.4</c:v>
                </c:pt>
                <c:pt idx="332">
                  <c:v>5.6</c:v>
                </c:pt>
                <c:pt idx="333">
                  <c:v>4.5</c:v>
                </c:pt>
                <c:pt idx="334">
                  <c:v>4.8</c:v>
                </c:pt>
                <c:pt idx="335">
                  <c:v>5</c:v>
                </c:pt>
                <c:pt idx="336">
                  <c:v>5</c:v>
                </c:pt>
                <c:pt idx="337">
                  <c:v>3.3</c:v>
                </c:pt>
                <c:pt idx="338">
                  <c:v>7.1</c:v>
                </c:pt>
                <c:pt idx="339">
                  <c:v>8.4</c:v>
                </c:pt>
                <c:pt idx="340">
                  <c:v>6.1</c:v>
                </c:pt>
                <c:pt idx="341">
                  <c:v>2.7</c:v>
                </c:pt>
                <c:pt idx="342">
                  <c:v>3.8</c:v>
                </c:pt>
                <c:pt idx="343">
                  <c:v>4.5</c:v>
                </c:pt>
                <c:pt idx="344">
                  <c:v>-4.3</c:v>
                </c:pt>
                <c:pt idx="345">
                  <c:v>-4.3</c:v>
                </c:pt>
                <c:pt idx="346">
                  <c:v>-2.8</c:v>
                </c:pt>
                <c:pt idx="347">
                  <c:v>-3.5</c:v>
                </c:pt>
                <c:pt idx="348">
                  <c:v>-1.1</c:v>
                </c:pt>
                <c:pt idx="349">
                  <c:v>-1.2</c:v>
                </c:pt>
                <c:pt idx="350">
                  <c:v>-3.6</c:v>
                </c:pt>
                <c:pt idx="351">
                  <c:v>0.5</c:v>
                </c:pt>
                <c:pt idx="352">
                  <c:v>2.3</c:v>
                </c:pt>
                <c:pt idx="353">
                  <c:v>-2.3</c:v>
                </c:pt>
                <c:pt idx="354">
                  <c:v>-1.6</c:v>
                </c:pt>
                <c:pt idx="355">
                  <c:v>0.4</c:v>
                </c:pt>
                <c:pt idx="356">
                  <c:v>-1.7</c:v>
                </c:pt>
                <c:pt idx="357">
                  <c:v>0.2</c:v>
                </c:pt>
                <c:pt idx="358">
                  <c:v>5.2</c:v>
                </c:pt>
                <c:pt idx="359">
                  <c:v>1.3</c:v>
                </c:pt>
                <c:pt idx="360">
                  <c:v>2.4</c:v>
                </c:pt>
                <c:pt idx="361">
                  <c:v>9.7</c:v>
                </c:pt>
                <c:pt idx="362">
                  <c:v>4.3</c:v>
                </c:pt>
                <c:pt idx="363">
                  <c:v>4.4</c:v>
                </c:pt>
                <c:pt idx="364">
                  <c:v>4.2</c:v>
                </c:pt>
              </c:numCache>
            </c:numRef>
          </c:val>
        </c:ser>
        <c:axId val="22864412"/>
        <c:axId val="4453117"/>
      </c:barChart>
      <c:catAx>
        <c:axId val="22864412"/>
        <c:scaling>
          <c:orientation val="minMax"/>
        </c:scaling>
        <c:axPos val="b"/>
        <c:delete val="0"/>
        <c:numFmt formatCode="General" sourceLinked="1"/>
        <c:majorTickMark val="out"/>
        <c:minorTickMark val="none"/>
        <c:tickLblPos val="nextTo"/>
        <c:crossAx val="4453117"/>
        <c:crosses val="autoZero"/>
        <c:auto val="1"/>
        <c:lblOffset val="100"/>
        <c:noMultiLvlLbl val="0"/>
      </c:catAx>
      <c:valAx>
        <c:axId val="4453117"/>
        <c:scaling>
          <c:orientation val="minMax"/>
        </c:scaling>
        <c:axPos val="l"/>
        <c:majorGridlines/>
        <c:delete val="0"/>
        <c:numFmt formatCode="General" sourceLinked="1"/>
        <c:majorTickMark val="out"/>
        <c:minorTickMark val="none"/>
        <c:tickLblPos val="nextTo"/>
        <c:crossAx val="228644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Maximum Temperatures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Data'!$D$9:$D$373</c:f>
              <c:numCache>
                <c:ptCount val="365"/>
                <c:pt idx="0">
                  <c:v>7.5</c:v>
                </c:pt>
                <c:pt idx="1">
                  <c:v>8</c:v>
                </c:pt>
                <c:pt idx="2">
                  <c:v>11.3</c:v>
                </c:pt>
                <c:pt idx="3">
                  <c:v>10.6</c:v>
                </c:pt>
                <c:pt idx="4">
                  <c:v>11.6</c:v>
                </c:pt>
                <c:pt idx="5">
                  <c:v>7.1</c:v>
                </c:pt>
                <c:pt idx="6">
                  <c:v>10.5</c:v>
                </c:pt>
                <c:pt idx="7">
                  <c:v>12.2</c:v>
                </c:pt>
                <c:pt idx="8">
                  <c:v>14.2</c:v>
                </c:pt>
                <c:pt idx="9">
                  <c:v>10.2</c:v>
                </c:pt>
                <c:pt idx="10">
                  <c:v>11.5</c:v>
                </c:pt>
                <c:pt idx="11">
                  <c:v>13.7</c:v>
                </c:pt>
                <c:pt idx="12">
                  <c:v>11.7</c:v>
                </c:pt>
                <c:pt idx="13">
                  <c:v>8.4</c:v>
                </c:pt>
                <c:pt idx="14">
                  <c:v>9.4</c:v>
                </c:pt>
                <c:pt idx="15">
                  <c:v>9.1</c:v>
                </c:pt>
                <c:pt idx="16">
                  <c:v>9.8</c:v>
                </c:pt>
                <c:pt idx="17">
                  <c:v>12.3</c:v>
                </c:pt>
                <c:pt idx="18">
                  <c:v>13.4</c:v>
                </c:pt>
                <c:pt idx="19">
                  <c:v>13.5</c:v>
                </c:pt>
                <c:pt idx="20">
                  <c:v>7.2</c:v>
                </c:pt>
                <c:pt idx="21">
                  <c:v>4.4</c:v>
                </c:pt>
                <c:pt idx="22">
                  <c:v>3.1</c:v>
                </c:pt>
                <c:pt idx="23">
                  <c:v>4.2</c:v>
                </c:pt>
                <c:pt idx="24">
                  <c:v>4.5</c:v>
                </c:pt>
                <c:pt idx="25">
                  <c:v>8.5</c:v>
                </c:pt>
                <c:pt idx="26">
                  <c:v>8.7</c:v>
                </c:pt>
                <c:pt idx="27">
                  <c:v>9.8</c:v>
                </c:pt>
                <c:pt idx="28">
                  <c:v>10.3</c:v>
                </c:pt>
                <c:pt idx="29">
                  <c:v>7.4</c:v>
                </c:pt>
                <c:pt idx="30">
                  <c:v>10.9</c:v>
                </c:pt>
                <c:pt idx="31">
                  <c:v>11</c:v>
                </c:pt>
                <c:pt idx="32">
                  <c:v>11.3</c:v>
                </c:pt>
                <c:pt idx="33">
                  <c:v>7.9</c:v>
                </c:pt>
                <c:pt idx="34">
                  <c:v>5.5</c:v>
                </c:pt>
                <c:pt idx="35">
                  <c:v>5.3</c:v>
                </c:pt>
                <c:pt idx="36">
                  <c:v>2.9</c:v>
                </c:pt>
                <c:pt idx="37">
                  <c:v>3.2</c:v>
                </c:pt>
                <c:pt idx="38">
                  <c:v>0.7</c:v>
                </c:pt>
                <c:pt idx="39">
                  <c:v>1.4</c:v>
                </c:pt>
                <c:pt idx="40">
                  <c:v>5</c:v>
                </c:pt>
                <c:pt idx="41">
                  <c:v>9.4</c:v>
                </c:pt>
                <c:pt idx="42">
                  <c:v>8.9</c:v>
                </c:pt>
                <c:pt idx="43">
                  <c:v>8.2</c:v>
                </c:pt>
                <c:pt idx="44">
                  <c:v>9.2</c:v>
                </c:pt>
                <c:pt idx="45">
                  <c:v>11.3</c:v>
                </c:pt>
                <c:pt idx="46">
                  <c:v>7.7</c:v>
                </c:pt>
                <c:pt idx="47">
                  <c:v>8.2</c:v>
                </c:pt>
                <c:pt idx="48">
                  <c:v>7.7</c:v>
                </c:pt>
                <c:pt idx="49">
                  <c:v>10.6</c:v>
                </c:pt>
                <c:pt idx="50">
                  <c:v>11.8</c:v>
                </c:pt>
                <c:pt idx="51">
                  <c:v>10.3</c:v>
                </c:pt>
                <c:pt idx="52">
                  <c:v>10.6</c:v>
                </c:pt>
                <c:pt idx="53">
                  <c:v>11.2</c:v>
                </c:pt>
                <c:pt idx="54">
                  <c:v>11</c:v>
                </c:pt>
                <c:pt idx="55">
                  <c:v>9.8</c:v>
                </c:pt>
                <c:pt idx="56">
                  <c:v>9.1</c:v>
                </c:pt>
                <c:pt idx="57">
                  <c:v>12</c:v>
                </c:pt>
                <c:pt idx="58">
                  <c:v>11.4</c:v>
                </c:pt>
                <c:pt idx="59">
                  <c:v>9</c:v>
                </c:pt>
                <c:pt idx="60">
                  <c:v>10.9</c:v>
                </c:pt>
                <c:pt idx="61">
                  <c:v>12.1</c:v>
                </c:pt>
                <c:pt idx="62">
                  <c:v>10.7</c:v>
                </c:pt>
                <c:pt idx="63">
                  <c:v>9.9</c:v>
                </c:pt>
                <c:pt idx="64">
                  <c:v>12.8</c:v>
                </c:pt>
                <c:pt idx="65">
                  <c:v>11.2</c:v>
                </c:pt>
                <c:pt idx="66">
                  <c:v>11.8</c:v>
                </c:pt>
                <c:pt idx="67">
                  <c:v>11.4</c:v>
                </c:pt>
                <c:pt idx="68">
                  <c:v>13.8</c:v>
                </c:pt>
                <c:pt idx="69">
                  <c:v>13.6</c:v>
                </c:pt>
                <c:pt idx="70">
                  <c:v>11.9</c:v>
                </c:pt>
                <c:pt idx="71">
                  <c:v>12.5</c:v>
                </c:pt>
                <c:pt idx="72">
                  <c:v>13.9</c:v>
                </c:pt>
                <c:pt idx="73">
                  <c:v>11.3</c:v>
                </c:pt>
                <c:pt idx="74">
                  <c:v>10.6</c:v>
                </c:pt>
                <c:pt idx="75">
                  <c:v>15</c:v>
                </c:pt>
                <c:pt idx="76">
                  <c:v>10.6</c:v>
                </c:pt>
                <c:pt idx="77">
                  <c:v>8</c:v>
                </c:pt>
                <c:pt idx="78">
                  <c:v>6.2</c:v>
                </c:pt>
                <c:pt idx="79">
                  <c:v>7.5</c:v>
                </c:pt>
                <c:pt idx="80">
                  <c:v>9.1</c:v>
                </c:pt>
                <c:pt idx="81">
                  <c:v>10.3</c:v>
                </c:pt>
                <c:pt idx="82">
                  <c:v>9.7</c:v>
                </c:pt>
                <c:pt idx="83">
                  <c:v>13.4</c:v>
                </c:pt>
                <c:pt idx="84">
                  <c:v>15.7</c:v>
                </c:pt>
                <c:pt idx="85">
                  <c:v>14.3</c:v>
                </c:pt>
                <c:pt idx="86">
                  <c:v>15.6</c:v>
                </c:pt>
                <c:pt idx="87">
                  <c:v>9.1</c:v>
                </c:pt>
                <c:pt idx="88">
                  <c:v>8.5</c:v>
                </c:pt>
                <c:pt idx="89">
                  <c:v>14.1</c:v>
                </c:pt>
                <c:pt idx="90">
                  <c:v>14.4</c:v>
                </c:pt>
                <c:pt idx="91">
                  <c:v>16</c:v>
                </c:pt>
                <c:pt idx="92">
                  <c:v>8.3</c:v>
                </c:pt>
                <c:pt idx="93">
                  <c:v>14.6</c:v>
                </c:pt>
                <c:pt idx="94">
                  <c:v>17</c:v>
                </c:pt>
                <c:pt idx="95">
                  <c:v>15.6</c:v>
                </c:pt>
                <c:pt idx="96">
                  <c:v>16.7</c:v>
                </c:pt>
                <c:pt idx="97">
                  <c:v>18.6</c:v>
                </c:pt>
                <c:pt idx="98">
                  <c:v>15.5</c:v>
                </c:pt>
                <c:pt idx="99">
                  <c:v>15</c:v>
                </c:pt>
                <c:pt idx="100">
                  <c:v>18.5</c:v>
                </c:pt>
                <c:pt idx="101">
                  <c:v>17.2</c:v>
                </c:pt>
                <c:pt idx="102">
                  <c:v>13.5</c:v>
                </c:pt>
                <c:pt idx="103">
                  <c:v>21.6</c:v>
                </c:pt>
                <c:pt idx="104">
                  <c:v>23.1</c:v>
                </c:pt>
                <c:pt idx="105">
                  <c:v>19.1</c:v>
                </c:pt>
                <c:pt idx="106">
                  <c:v>15.3</c:v>
                </c:pt>
                <c:pt idx="107">
                  <c:v>15.1</c:v>
                </c:pt>
                <c:pt idx="108">
                  <c:v>16.8</c:v>
                </c:pt>
                <c:pt idx="109">
                  <c:v>17.9</c:v>
                </c:pt>
                <c:pt idx="110">
                  <c:v>19.2</c:v>
                </c:pt>
                <c:pt idx="111">
                  <c:v>17.3</c:v>
                </c:pt>
                <c:pt idx="112">
                  <c:v>15.6</c:v>
                </c:pt>
                <c:pt idx="113">
                  <c:v>17.5</c:v>
                </c:pt>
                <c:pt idx="114">
                  <c:v>17.4</c:v>
                </c:pt>
                <c:pt idx="115">
                  <c:v>18.3</c:v>
                </c:pt>
                <c:pt idx="116">
                  <c:v>17.1</c:v>
                </c:pt>
                <c:pt idx="117">
                  <c:v>19.7</c:v>
                </c:pt>
                <c:pt idx="118">
                  <c:v>17.9</c:v>
                </c:pt>
                <c:pt idx="119">
                  <c:v>18.2</c:v>
                </c:pt>
                <c:pt idx="120">
                  <c:v>20.7</c:v>
                </c:pt>
                <c:pt idx="121">
                  <c:v>19.3</c:v>
                </c:pt>
                <c:pt idx="122">
                  <c:v>19</c:v>
                </c:pt>
                <c:pt idx="123">
                  <c:v>11.2</c:v>
                </c:pt>
                <c:pt idx="124">
                  <c:v>16.7</c:v>
                </c:pt>
                <c:pt idx="125">
                  <c:v>17.5</c:v>
                </c:pt>
                <c:pt idx="126">
                  <c:v>16.4</c:v>
                </c:pt>
                <c:pt idx="127">
                  <c:v>15.5</c:v>
                </c:pt>
                <c:pt idx="128">
                  <c:v>16</c:v>
                </c:pt>
                <c:pt idx="129">
                  <c:v>16.4</c:v>
                </c:pt>
                <c:pt idx="130">
                  <c:v>15.8</c:v>
                </c:pt>
                <c:pt idx="131">
                  <c:v>15.6</c:v>
                </c:pt>
                <c:pt idx="132">
                  <c:v>12.6</c:v>
                </c:pt>
                <c:pt idx="133">
                  <c:v>14</c:v>
                </c:pt>
                <c:pt idx="134">
                  <c:v>16.4</c:v>
                </c:pt>
                <c:pt idx="135">
                  <c:v>13.4</c:v>
                </c:pt>
                <c:pt idx="136">
                  <c:v>17.5</c:v>
                </c:pt>
                <c:pt idx="137">
                  <c:v>17.7</c:v>
                </c:pt>
                <c:pt idx="138">
                  <c:v>16.3</c:v>
                </c:pt>
                <c:pt idx="139">
                  <c:v>20.4</c:v>
                </c:pt>
                <c:pt idx="140">
                  <c:v>18</c:v>
                </c:pt>
                <c:pt idx="141">
                  <c:v>19.6</c:v>
                </c:pt>
                <c:pt idx="142">
                  <c:v>23.3</c:v>
                </c:pt>
                <c:pt idx="143">
                  <c:v>22.5</c:v>
                </c:pt>
                <c:pt idx="144">
                  <c:v>17.6</c:v>
                </c:pt>
                <c:pt idx="145">
                  <c:v>13.7</c:v>
                </c:pt>
                <c:pt idx="146">
                  <c:v>10.4</c:v>
                </c:pt>
                <c:pt idx="147">
                  <c:v>11.7</c:v>
                </c:pt>
                <c:pt idx="148">
                  <c:v>14.5</c:v>
                </c:pt>
                <c:pt idx="149">
                  <c:v>15.2</c:v>
                </c:pt>
                <c:pt idx="150">
                  <c:v>19</c:v>
                </c:pt>
                <c:pt idx="151">
                  <c:v>22.7</c:v>
                </c:pt>
                <c:pt idx="152">
                  <c:v>23.7</c:v>
                </c:pt>
                <c:pt idx="153">
                  <c:v>24.1</c:v>
                </c:pt>
                <c:pt idx="154">
                  <c:v>21.5</c:v>
                </c:pt>
                <c:pt idx="155">
                  <c:v>21.5</c:v>
                </c:pt>
                <c:pt idx="156">
                  <c:v>19.5</c:v>
                </c:pt>
                <c:pt idx="157">
                  <c:v>15.6</c:v>
                </c:pt>
                <c:pt idx="158">
                  <c:v>22.4</c:v>
                </c:pt>
                <c:pt idx="159">
                  <c:v>25.3</c:v>
                </c:pt>
                <c:pt idx="160">
                  <c:v>21</c:v>
                </c:pt>
                <c:pt idx="161">
                  <c:v>23.9</c:v>
                </c:pt>
                <c:pt idx="162">
                  <c:v>22.3</c:v>
                </c:pt>
                <c:pt idx="163">
                  <c:v>22.2</c:v>
                </c:pt>
                <c:pt idx="164">
                  <c:v>15.1</c:v>
                </c:pt>
                <c:pt idx="165">
                  <c:v>19.6</c:v>
                </c:pt>
                <c:pt idx="166">
                  <c:v>18.8</c:v>
                </c:pt>
                <c:pt idx="167">
                  <c:v>19</c:v>
                </c:pt>
                <c:pt idx="168">
                  <c:v>18.5</c:v>
                </c:pt>
                <c:pt idx="169">
                  <c:v>22.8</c:v>
                </c:pt>
                <c:pt idx="170">
                  <c:v>20.8</c:v>
                </c:pt>
                <c:pt idx="171">
                  <c:v>20.5</c:v>
                </c:pt>
                <c:pt idx="172">
                  <c:v>19.1</c:v>
                </c:pt>
                <c:pt idx="173">
                  <c:v>20</c:v>
                </c:pt>
                <c:pt idx="174">
                  <c:v>17.1</c:v>
                </c:pt>
                <c:pt idx="175">
                  <c:v>17.9</c:v>
                </c:pt>
                <c:pt idx="176">
                  <c:v>15.4</c:v>
                </c:pt>
                <c:pt idx="177">
                  <c:v>16.3</c:v>
                </c:pt>
                <c:pt idx="178">
                  <c:v>18.5</c:v>
                </c:pt>
                <c:pt idx="179">
                  <c:v>18</c:v>
                </c:pt>
                <c:pt idx="180">
                  <c:v>19</c:v>
                </c:pt>
                <c:pt idx="181">
                  <c:v>19.9</c:v>
                </c:pt>
                <c:pt idx="182">
                  <c:v>20.6</c:v>
                </c:pt>
                <c:pt idx="183">
                  <c:v>16.7</c:v>
                </c:pt>
                <c:pt idx="184">
                  <c:v>17.7</c:v>
                </c:pt>
                <c:pt idx="185">
                  <c:v>18.4</c:v>
                </c:pt>
                <c:pt idx="186">
                  <c:v>17.4</c:v>
                </c:pt>
                <c:pt idx="187">
                  <c:v>20.1</c:v>
                </c:pt>
                <c:pt idx="188">
                  <c:v>20.6</c:v>
                </c:pt>
                <c:pt idx="189">
                  <c:v>19.2</c:v>
                </c:pt>
                <c:pt idx="190">
                  <c:v>19.4</c:v>
                </c:pt>
                <c:pt idx="191">
                  <c:v>18.8</c:v>
                </c:pt>
                <c:pt idx="192">
                  <c:v>22.6</c:v>
                </c:pt>
                <c:pt idx="193">
                  <c:v>17.6</c:v>
                </c:pt>
                <c:pt idx="194">
                  <c:v>21</c:v>
                </c:pt>
                <c:pt idx="195">
                  <c:v>16.2</c:v>
                </c:pt>
                <c:pt idx="196">
                  <c:v>22.4</c:v>
                </c:pt>
                <c:pt idx="197">
                  <c:v>19.5</c:v>
                </c:pt>
                <c:pt idx="198">
                  <c:v>22.1</c:v>
                </c:pt>
                <c:pt idx="199">
                  <c:v>24.2</c:v>
                </c:pt>
                <c:pt idx="200">
                  <c:v>15.1</c:v>
                </c:pt>
                <c:pt idx="201">
                  <c:v>13.7</c:v>
                </c:pt>
                <c:pt idx="202">
                  <c:v>18.7</c:v>
                </c:pt>
                <c:pt idx="203">
                  <c:v>20.1</c:v>
                </c:pt>
                <c:pt idx="204">
                  <c:v>20.9</c:v>
                </c:pt>
                <c:pt idx="205">
                  <c:v>20.1</c:v>
                </c:pt>
                <c:pt idx="206">
                  <c:v>16.4</c:v>
                </c:pt>
                <c:pt idx="207">
                  <c:v>20.8</c:v>
                </c:pt>
                <c:pt idx="208">
                  <c:v>20.4</c:v>
                </c:pt>
                <c:pt idx="209">
                  <c:v>18.7</c:v>
                </c:pt>
                <c:pt idx="210">
                  <c:v>18.7</c:v>
                </c:pt>
                <c:pt idx="211">
                  <c:v>22.9</c:v>
                </c:pt>
                <c:pt idx="212">
                  <c:v>22.9</c:v>
                </c:pt>
                <c:pt idx="213">
                  <c:v>20.6</c:v>
                </c:pt>
                <c:pt idx="214">
                  <c:v>22.5</c:v>
                </c:pt>
                <c:pt idx="215">
                  <c:v>23.6</c:v>
                </c:pt>
                <c:pt idx="216">
                  <c:v>27.8</c:v>
                </c:pt>
                <c:pt idx="217">
                  <c:v>21.3</c:v>
                </c:pt>
                <c:pt idx="218">
                  <c:v>19</c:v>
                </c:pt>
                <c:pt idx="219">
                  <c:v>20.1</c:v>
                </c:pt>
                <c:pt idx="220">
                  <c:v>21.8</c:v>
                </c:pt>
                <c:pt idx="221">
                  <c:v>23.7</c:v>
                </c:pt>
                <c:pt idx="222">
                  <c:v>24.3</c:v>
                </c:pt>
                <c:pt idx="223">
                  <c:v>20.5</c:v>
                </c:pt>
                <c:pt idx="224">
                  <c:v>20.2</c:v>
                </c:pt>
                <c:pt idx="225">
                  <c:v>20.2</c:v>
                </c:pt>
                <c:pt idx="226">
                  <c:v>19.2</c:v>
                </c:pt>
                <c:pt idx="227">
                  <c:v>16.5</c:v>
                </c:pt>
                <c:pt idx="228">
                  <c:v>18.7</c:v>
                </c:pt>
                <c:pt idx="229">
                  <c:v>17.1</c:v>
                </c:pt>
                <c:pt idx="230">
                  <c:v>18.6</c:v>
                </c:pt>
                <c:pt idx="231">
                  <c:v>18</c:v>
                </c:pt>
                <c:pt idx="232">
                  <c:v>18.9</c:v>
                </c:pt>
                <c:pt idx="233">
                  <c:v>21.4</c:v>
                </c:pt>
                <c:pt idx="234">
                  <c:v>24.7</c:v>
                </c:pt>
                <c:pt idx="235">
                  <c:v>23.7</c:v>
                </c:pt>
                <c:pt idx="236">
                  <c:v>26.4</c:v>
                </c:pt>
                <c:pt idx="237">
                  <c:v>20.6</c:v>
                </c:pt>
                <c:pt idx="238">
                  <c:v>18</c:v>
                </c:pt>
                <c:pt idx="239">
                  <c:v>19.5</c:v>
                </c:pt>
                <c:pt idx="240">
                  <c:v>19.4</c:v>
                </c:pt>
                <c:pt idx="241">
                  <c:v>18.4</c:v>
                </c:pt>
                <c:pt idx="242">
                  <c:v>17.5</c:v>
                </c:pt>
                <c:pt idx="243">
                  <c:v>19.6</c:v>
                </c:pt>
                <c:pt idx="244">
                  <c:v>19.8</c:v>
                </c:pt>
                <c:pt idx="245">
                  <c:v>17.9</c:v>
                </c:pt>
                <c:pt idx="246">
                  <c:v>19.6</c:v>
                </c:pt>
                <c:pt idx="247">
                  <c:v>21.3</c:v>
                </c:pt>
                <c:pt idx="248">
                  <c:v>24.2</c:v>
                </c:pt>
                <c:pt idx="249">
                  <c:v>22</c:v>
                </c:pt>
                <c:pt idx="250">
                  <c:v>17.5</c:v>
                </c:pt>
                <c:pt idx="251">
                  <c:v>19.8</c:v>
                </c:pt>
                <c:pt idx="252">
                  <c:v>18.9</c:v>
                </c:pt>
                <c:pt idx="253">
                  <c:v>19.4</c:v>
                </c:pt>
                <c:pt idx="254">
                  <c:v>22.5</c:v>
                </c:pt>
                <c:pt idx="255">
                  <c:v>20.1</c:v>
                </c:pt>
                <c:pt idx="256">
                  <c:v>17.3</c:v>
                </c:pt>
                <c:pt idx="257">
                  <c:v>19.6</c:v>
                </c:pt>
                <c:pt idx="258">
                  <c:v>20.4</c:v>
                </c:pt>
                <c:pt idx="259">
                  <c:v>15.2</c:v>
                </c:pt>
                <c:pt idx="260">
                  <c:v>14.1</c:v>
                </c:pt>
                <c:pt idx="261">
                  <c:v>17.2</c:v>
                </c:pt>
                <c:pt idx="262">
                  <c:v>19.6</c:v>
                </c:pt>
                <c:pt idx="263">
                  <c:v>18.5</c:v>
                </c:pt>
                <c:pt idx="264">
                  <c:v>18.9</c:v>
                </c:pt>
                <c:pt idx="265">
                  <c:v>18.2</c:v>
                </c:pt>
                <c:pt idx="266">
                  <c:v>15.1</c:v>
                </c:pt>
                <c:pt idx="267">
                  <c:v>17.2</c:v>
                </c:pt>
                <c:pt idx="268">
                  <c:v>12.3</c:v>
                </c:pt>
                <c:pt idx="269">
                  <c:v>12.8</c:v>
                </c:pt>
                <c:pt idx="270">
                  <c:v>13.9</c:v>
                </c:pt>
                <c:pt idx="271">
                  <c:v>16.5</c:v>
                </c:pt>
                <c:pt idx="272">
                  <c:v>14.7</c:v>
                </c:pt>
                <c:pt idx="273">
                  <c:v>14.8</c:v>
                </c:pt>
                <c:pt idx="274">
                  <c:v>14.9</c:v>
                </c:pt>
                <c:pt idx="275">
                  <c:v>15.4</c:v>
                </c:pt>
                <c:pt idx="276">
                  <c:v>16.1</c:v>
                </c:pt>
                <c:pt idx="277">
                  <c:v>17.4</c:v>
                </c:pt>
                <c:pt idx="278">
                  <c:v>15.2</c:v>
                </c:pt>
                <c:pt idx="279">
                  <c:v>14.5</c:v>
                </c:pt>
                <c:pt idx="280">
                  <c:v>16.7</c:v>
                </c:pt>
                <c:pt idx="281">
                  <c:v>14.4</c:v>
                </c:pt>
                <c:pt idx="282">
                  <c:v>16.5</c:v>
                </c:pt>
                <c:pt idx="283">
                  <c:v>17.1</c:v>
                </c:pt>
                <c:pt idx="284">
                  <c:v>18.6</c:v>
                </c:pt>
                <c:pt idx="285">
                  <c:v>17.1</c:v>
                </c:pt>
                <c:pt idx="286">
                  <c:v>16.1</c:v>
                </c:pt>
                <c:pt idx="287">
                  <c:v>15.6</c:v>
                </c:pt>
                <c:pt idx="288">
                  <c:v>15.5</c:v>
                </c:pt>
                <c:pt idx="289">
                  <c:v>13.1</c:v>
                </c:pt>
                <c:pt idx="290">
                  <c:v>11.7</c:v>
                </c:pt>
                <c:pt idx="291">
                  <c:v>13.5</c:v>
                </c:pt>
                <c:pt idx="292">
                  <c:v>12.8</c:v>
                </c:pt>
                <c:pt idx="293">
                  <c:v>12.8</c:v>
                </c:pt>
                <c:pt idx="294">
                  <c:v>10.4</c:v>
                </c:pt>
                <c:pt idx="295">
                  <c:v>11.7</c:v>
                </c:pt>
                <c:pt idx="296">
                  <c:v>10.6</c:v>
                </c:pt>
                <c:pt idx="297">
                  <c:v>10.5</c:v>
                </c:pt>
                <c:pt idx="298">
                  <c:v>10.6</c:v>
                </c:pt>
                <c:pt idx="299">
                  <c:v>15.4</c:v>
                </c:pt>
                <c:pt idx="300">
                  <c:v>16.9</c:v>
                </c:pt>
                <c:pt idx="301">
                  <c:v>12.2</c:v>
                </c:pt>
                <c:pt idx="302">
                  <c:v>13.4</c:v>
                </c:pt>
                <c:pt idx="303">
                  <c:v>15.8</c:v>
                </c:pt>
                <c:pt idx="304">
                  <c:v>15.7</c:v>
                </c:pt>
                <c:pt idx="305">
                  <c:v>16.4</c:v>
                </c:pt>
                <c:pt idx="306">
                  <c:v>13.4</c:v>
                </c:pt>
                <c:pt idx="307">
                  <c:v>9.6</c:v>
                </c:pt>
                <c:pt idx="308">
                  <c:v>12.2</c:v>
                </c:pt>
                <c:pt idx="309">
                  <c:v>11.5</c:v>
                </c:pt>
                <c:pt idx="310">
                  <c:v>13.5</c:v>
                </c:pt>
                <c:pt idx="311">
                  <c:v>13.8</c:v>
                </c:pt>
                <c:pt idx="312">
                  <c:v>9.9</c:v>
                </c:pt>
                <c:pt idx="313">
                  <c:v>12.9</c:v>
                </c:pt>
                <c:pt idx="314">
                  <c:v>11.2</c:v>
                </c:pt>
                <c:pt idx="315">
                  <c:v>5.6</c:v>
                </c:pt>
                <c:pt idx="316">
                  <c:v>9.4</c:v>
                </c:pt>
                <c:pt idx="317">
                  <c:v>8.4</c:v>
                </c:pt>
                <c:pt idx="318">
                  <c:v>6</c:v>
                </c:pt>
                <c:pt idx="319">
                  <c:v>5.1</c:v>
                </c:pt>
                <c:pt idx="320">
                  <c:v>9.1</c:v>
                </c:pt>
                <c:pt idx="321">
                  <c:v>3.8</c:v>
                </c:pt>
                <c:pt idx="322">
                  <c:v>8.7</c:v>
                </c:pt>
                <c:pt idx="323">
                  <c:v>9</c:v>
                </c:pt>
                <c:pt idx="324">
                  <c:v>9</c:v>
                </c:pt>
                <c:pt idx="325">
                  <c:v>9</c:v>
                </c:pt>
                <c:pt idx="326">
                  <c:v>5.9</c:v>
                </c:pt>
                <c:pt idx="327">
                  <c:v>8.5</c:v>
                </c:pt>
                <c:pt idx="328">
                  <c:v>9.6</c:v>
                </c:pt>
                <c:pt idx="329">
                  <c:v>7.4</c:v>
                </c:pt>
                <c:pt idx="330">
                  <c:v>10.1</c:v>
                </c:pt>
                <c:pt idx="331">
                  <c:v>10.6</c:v>
                </c:pt>
                <c:pt idx="332">
                  <c:v>9</c:v>
                </c:pt>
                <c:pt idx="333">
                  <c:v>12.9</c:v>
                </c:pt>
                <c:pt idx="334">
                  <c:v>8.9</c:v>
                </c:pt>
                <c:pt idx="335">
                  <c:v>11.3</c:v>
                </c:pt>
                <c:pt idx="336">
                  <c:v>8.5</c:v>
                </c:pt>
                <c:pt idx="337">
                  <c:v>13.3</c:v>
                </c:pt>
                <c:pt idx="338">
                  <c:v>12.8</c:v>
                </c:pt>
                <c:pt idx="339">
                  <c:v>14.7</c:v>
                </c:pt>
                <c:pt idx="340">
                  <c:v>9</c:v>
                </c:pt>
                <c:pt idx="341">
                  <c:v>10.3</c:v>
                </c:pt>
                <c:pt idx="342">
                  <c:v>7.2</c:v>
                </c:pt>
                <c:pt idx="343">
                  <c:v>6.4</c:v>
                </c:pt>
                <c:pt idx="344">
                  <c:v>2.9</c:v>
                </c:pt>
                <c:pt idx="345">
                  <c:v>3.1</c:v>
                </c:pt>
                <c:pt idx="346">
                  <c:v>3.1</c:v>
                </c:pt>
                <c:pt idx="347">
                  <c:v>1.2</c:v>
                </c:pt>
                <c:pt idx="348">
                  <c:v>1.9</c:v>
                </c:pt>
                <c:pt idx="349">
                  <c:v>2.5</c:v>
                </c:pt>
                <c:pt idx="350">
                  <c:v>3.6</c:v>
                </c:pt>
                <c:pt idx="351">
                  <c:v>3.6</c:v>
                </c:pt>
                <c:pt idx="352">
                  <c:v>5.1</c:v>
                </c:pt>
                <c:pt idx="353">
                  <c:v>2</c:v>
                </c:pt>
                <c:pt idx="354">
                  <c:v>1.7</c:v>
                </c:pt>
                <c:pt idx="355">
                  <c:v>6.3</c:v>
                </c:pt>
                <c:pt idx="356">
                  <c:v>5.7</c:v>
                </c:pt>
                <c:pt idx="357">
                  <c:v>9.7</c:v>
                </c:pt>
                <c:pt idx="358">
                  <c:v>7.6</c:v>
                </c:pt>
                <c:pt idx="359">
                  <c:v>9.7</c:v>
                </c:pt>
                <c:pt idx="360">
                  <c:v>11.9</c:v>
                </c:pt>
                <c:pt idx="361">
                  <c:v>10.9</c:v>
                </c:pt>
                <c:pt idx="362">
                  <c:v>8.2</c:v>
                </c:pt>
                <c:pt idx="363">
                  <c:v>8</c:v>
                </c:pt>
                <c:pt idx="364">
                  <c:v>8.1</c:v>
                </c:pt>
              </c:numCache>
            </c:numRef>
          </c:val>
        </c:ser>
        <c:axId val="40078054"/>
        <c:axId val="25158167"/>
      </c:barChart>
      <c:catAx>
        <c:axId val="40078054"/>
        <c:scaling>
          <c:orientation val="minMax"/>
        </c:scaling>
        <c:axPos val="b"/>
        <c:delete val="0"/>
        <c:numFmt formatCode="General" sourceLinked="1"/>
        <c:majorTickMark val="out"/>
        <c:minorTickMark val="none"/>
        <c:tickLblPos val="nextTo"/>
        <c:crossAx val="25158167"/>
        <c:crosses val="autoZero"/>
        <c:auto val="1"/>
        <c:lblOffset val="100"/>
        <c:noMultiLvlLbl val="0"/>
      </c:catAx>
      <c:valAx>
        <c:axId val="25158167"/>
        <c:scaling>
          <c:orientation val="minMax"/>
        </c:scaling>
        <c:axPos val="l"/>
        <c:majorGridlines/>
        <c:delete val="0"/>
        <c:numFmt formatCode="General" sourceLinked="1"/>
        <c:majorTickMark val="out"/>
        <c:minorTickMark val="none"/>
        <c:tickLblPos val="nextTo"/>
        <c:crossAx val="400780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Grass Minimum </a:t>
            </a:r>
          </a:p>
        </c:rich>
      </c:tx>
      <c:layout/>
      <c:spPr>
        <a:noFill/>
        <a:ln>
          <a:noFill/>
        </a:ln>
      </c:spPr>
    </c:title>
    <c:plotArea>
      <c:layout/>
      <c:barChart>
        <c:barDir val="col"/>
        <c:grouping val="clustered"/>
        <c:varyColors val="0"/>
        <c:ser>
          <c:idx val="0"/>
          <c:order val="0"/>
          <c:tx>
            <c:strRef>
              <c:f>' Data'!$I$9</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 Data'!$I$10:$I$39</c:f>
              <c:numCache>
                <c:ptCount val="30"/>
              </c:numCache>
            </c:numRef>
          </c:val>
        </c:ser>
        <c:axId val="25096912"/>
        <c:axId val="24545617"/>
      </c:barChart>
      <c:catAx>
        <c:axId val="25096912"/>
        <c:scaling>
          <c:orientation val="minMax"/>
        </c:scaling>
        <c:axPos val="b"/>
        <c:delete val="0"/>
        <c:numFmt formatCode="General" sourceLinked="1"/>
        <c:majorTickMark val="out"/>
        <c:minorTickMark val="none"/>
        <c:tickLblPos val="nextTo"/>
        <c:crossAx val="24545617"/>
        <c:crosses val="autoZero"/>
        <c:auto val="1"/>
        <c:lblOffset val="100"/>
        <c:noMultiLvlLbl val="0"/>
      </c:catAx>
      <c:valAx>
        <c:axId val="24545617"/>
        <c:scaling>
          <c:orientation val="minMax"/>
        </c:scaling>
        <c:axPos val="l"/>
        <c:majorGridlines/>
        <c:delete val="0"/>
        <c:numFmt formatCode="General" sourceLinked="1"/>
        <c:majorTickMark val="out"/>
        <c:minorTickMark val="none"/>
        <c:tickLblPos val="nextTo"/>
        <c:crossAx val="2509691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Average</a:t>
            </a:r>
          </a:p>
        </c:rich>
      </c:tx>
      <c:layout/>
      <c:spPr>
        <a:noFill/>
        <a:ln>
          <a:noFill/>
        </a:ln>
      </c:spPr>
    </c:title>
    <c:plotArea>
      <c:layout/>
      <c:barChart>
        <c:barDir val="col"/>
        <c:grouping val="clustered"/>
        <c:varyColors val="0"/>
        <c:ser>
          <c:idx val="0"/>
          <c:order val="0"/>
          <c:tx>
            <c:strRef>
              <c:f>' Data'!$M$9</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 Data'!$M$10:$M$39</c:f>
              <c:numCache>
                <c:ptCount val="30"/>
              </c:numCache>
            </c:numRef>
          </c:val>
        </c:ser>
        <c:axId val="19583962"/>
        <c:axId val="42037931"/>
      </c:barChart>
      <c:catAx>
        <c:axId val="19583962"/>
        <c:scaling>
          <c:orientation val="minMax"/>
        </c:scaling>
        <c:axPos val="b"/>
        <c:delete val="0"/>
        <c:numFmt formatCode="General" sourceLinked="1"/>
        <c:majorTickMark val="out"/>
        <c:minorTickMark val="none"/>
        <c:tickLblPos val="nextTo"/>
        <c:crossAx val="42037931"/>
        <c:crosses val="autoZero"/>
        <c:auto val="1"/>
        <c:lblOffset val="100"/>
        <c:noMultiLvlLbl val="0"/>
      </c:catAx>
      <c:valAx>
        <c:axId val="42037931"/>
        <c:scaling>
          <c:orientation val="minMax"/>
        </c:scaling>
        <c:axPos val="l"/>
        <c:majorGridlines/>
        <c:delete val="0"/>
        <c:numFmt formatCode="General" sourceLinked="1"/>
        <c:majorTickMark val="out"/>
        <c:minorTickMark val="none"/>
        <c:tickLblPos val="nextTo"/>
        <c:crossAx val="1958396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Wind Gusts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Data'!$N$9:$N$373</c:f>
              <c:numCache>
                <c:ptCount val="365"/>
                <c:pt idx="0">
                  <c:v>35.7</c:v>
                </c:pt>
                <c:pt idx="1">
                  <c:v>33.4</c:v>
                </c:pt>
                <c:pt idx="2">
                  <c:v>28</c:v>
                </c:pt>
                <c:pt idx="3">
                  <c:v>35.7</c:v>
                </c:pt>
                <c:pt idx="4">
                  <c:v>19.6</c:v>
                </c:pt>
                <c:pt idx="5">
                  <c:v>17.3</c:v>
                </c:pt>
                <c:pt idx="6">
                  <c:v>35.7</c:v>
                </c:pt>
                <c:pt idx="7">
                  <c:v>31.1</c:v>
                </c:pt>
                <c:pt idx="8">
                  <c:v>38</c:v>
                </c:pt>
                <c:pt idx="9">
                  <c:v>34.5</c:v>
                </c:pt>
                <c:pt idx="10">
                  <c:v>57.5</c:v>
                </c:pt>
                <c:pt idx="11">
                  <c:v>43.7</c:v>
                </c:pt>
                <c:pt idx="12">
                  <c:v>44.9</c:v>
                </c:pt>
                <c:pt idx="13">
                  <c:v>28.8</c:v>
                </c:pt>
                <c:pt idx="14">
                  <c:v>41.1</c:v>
                </c:pt>
                <c:pt idx="15">
                  <c:v>20.7</c:v>
                </c:pt>
                <c:pt idx="16">
                  <c:v>41.4</c:v>
                </c:pt>
                <c:pt idx="17">
                  <c:v>67.8</c:v>
                </c:pt>
                <c:pt idx="18">
                  <c:v>29.9</c:v>
                </c:pt>
                <c:pt idx="19">
                  <c:v>43.7</c:v>
                </c:pt>
                <c:pt idx="20">
                  <c:v>36.8</c:v>
                </c:pt>
                <c:pt idx="21">
                  <c:v>36.8</c:v>
                </c:pt>
                <c:pt idx="22">
                  <c:v>18.4</c:v>
                </c:pt>
                <c:pt idx="23">
                  <c:v>21.9</c:v>
                </c:pt>
                <c:pt idx="24">
                  <c:v>10.4</c:v>
                </c:pt>
                <c:pt idx="25">
                  <c:v>29.9</c:v>
                </c:pt>
                <c:pt idx="26">
                  <c:v>32.2</c:v>
                </c:pt>
                <c:pt idx="27">
                  <c:v>27.6</c:v>
                </c:pt>
                <c:pt idx="28">
                  <c:v>21.9</c:v>
                </c:pt>
                <c:pt idx="29">
                  <c:v>21.9</c:v>
                </c:pt>
                <c:pt idx="30">
                  <c:v>29.9</c:v>
                </c:pt>
                <c:pt idx="31">
                  <c:v>15</c:v>
                </c:pt>
                <c:pt idx="32">
                  <c:v>25.3</c:v>
                </c:pt>
                <c:pt idx="33">
                  <c:v>10.4</c:v>
                </c:pt>
                <c:pt idx="34">
                  <c:v>5.8</c:v>
                </c:pt>
                <c:pt idx="35">
                  <c:v>13.8</c:v>
                </c:pt>
                <c:pt idx="36">
                  <c:v>10.4</c:v>
                </c:pt>
                <c:pt idx="37">
                  <c:v>18.4</c:v>
                </c:pt>
                <c:pt idx="38">
                  <c:v>33.4</c:v>
                </c:pt>
                <c:pt idx="39">
                  <c:v>32.2</c:v>
                </c:pt>
                <c:pt idx="40">
                  <c:v>33.4</c:v>
                </c:pt>
                <c:pt idx="41">
                  <c:v>26.5</c:v>
                </c:pt>
                <c:pt idx="42">
                  <c:v>31.1</c:v>
                </c:pt>
                <c:pt idx="43">
                  <c:v>29.9</c:v>
                </c:pt>
                <c:pt idx="44">
                  <c:v>25.3</c:v>
                </c:pt>
                <c:pt idx="45">
                  <c:v>41.4</c:v>
                </c:pt>
                <c:pt idx="46">
                  <c:v>21.9</c:v>
                </c:pt>
                <c:pt idx="47">
                  <c:v>13.8</c:v>
                </c:pt>
                <c:pt idx="48">
                  <c:v>18.4</c:v>
                </c:pt>
                <c:pt idx="49">
                  <c:v>18.4</c:v>
                </c:pt>
                <c:pt idx="50">
                  <c:v>21.9</c:v>
                </c:pt>
                <c:pt idx="51">
                  <c:v>21.9</c:v>
                </c:pt>
                <c:pt idx="52">
                  <c:v>26.5</c:v>
                </c:pt>
                <c:pt idx="53">
                  <c:v>26.5</c:v>
                </c:pt>
                <c:pt idx="54">
                  <c:v>21.9</c:v>
                </c:pt>
                <c:pt idx="55">
                  <c:v>23</c:v>
                </c:pt>
                <c:pt idx="56">
                  <c:v>33.4</c:v>
                </c:pt>
                <c:pt idx="57">
                  <c:v>29.9</c:v>
                </c:pt>
                <c:pt idx="58">
                  <c:v>48.3</c:v>
                </c:pt>
                <c:pt idx="59">
                  <c:v>41.4</c:v>
                </c:pt>
                <c:pt idx="60">
                  <c:v>23</c:v>
                </c:pt>
                <c:pt idx="61">
                  <c:v>24</c:v>
                </c:pt>
                <c:pt idx="62">
                  <c:v>41</c:v>
                </c:pt>
                <c:pt idx="63">
                  <c:v>46</c:v>
                </c:pt>
                <c:pt idx="64">
                  <c:v>42.5</c:v>
                </c:pt>
                <c:pt idx="65">
                  <c:v>17.1</c:v>
                </c:pt>
                <c:pt idx="66">
                  <c:v>22</c:v>
                </c:pt>
                <c:pt idx="67">
                  <c:v>29.6</c:v>
                </c:pt>
                <c:pt idx="68">
                  <c:v>27.6</c:v>
                </c:pt>
                <c:pt idx="69">
                  <c:v>27</c:v>
                </c:pt>
                <c:pt idx="70">
                  <c:v>26.5</c:v>
                </c:pt>
                <c:pt idx="71">
                  <c:v>20</c:v>
                </c:pt>
                <c:pt idx="72">
                  <c:v>13.6</c:v>
                </c:pt>
                <c:pt idx="73">
                  <c:v>20</c:v>
                </c:pt>
                <c:pt idx="74">
                  <c:v>31</c:v>
                </c:pt>
                <c:pt idx="75">
                  <c:v>35</c:v>
                </c:pt>
                <c:pt idx="76">
                  <c:v>55</c:v>
                </c:pt>
                <c:pt idx="77">
                  <c:v>38</c:v>
                </c:pt>
                <c:pt idx="78">
                  <c:v>28</c:v>
                </c:pt>
                <c:pt idx="79">
                  <c:v>16</c:v>
                </c:pt>
                <c:pt idx="80">
                  <c:v>7</c:v>
                </c:pt>
                <c:pt idx="81">
                  <c:v>25</c:v>
                </c:pt>
                <c:pt idx="82">
                  <c:v>17</c:v>
                </c:pt>
                <c:pt idx="83">
                  <c:v>29.5</c:v>
                </c:pt>
                <c:pt idx="84">
                  <c:v>17</c:v>
                </c:pt>
                <c:pt idx="85">
                  <c:v>16</c:v>
                </c:pt>
                <c:pt idx="86">
                  <c:v>12</c:v>
                </c:pt>
                <c:pt idx="87">
                  <c:v>19</c:v>
                </c:pt>
                <c:pt idx="88">
                  <c:v>19.5</c:v>
                </c:pt>
                <c:pt idx="89">
                  <c:v>27.6</c:v>
                </c:pt>
                <c:pt idx="90">
                  <c:v>31.9</c:v>
                </c:pt>
                <c:pt idx="91">
                  <c:v>24.2</c:v>
                </c:pt>
                <c:pt idx="92">
                  <c:v>21.9</c:v>
                </c:pt>
                <c:pt idx="93">
                  <c:v>13.8</c:v>
                </c:pt>
                <c:pt idx="94">
                  <c:v>18.4</c:v>
                </c:pt>
                <c:pt idx="95">
                  <c:v>17.3</c:v>
                </c:pt>
                <c:pt idx="96">
                  <c:v>10.4</c:v>
                </c:pt>
                <c:pt idx="97">
                  <c:v>24.2</c:v>
                </c:pt>
                <c:pt idx="98">
                  <c:v>20.7</c:v>
                </c:pt>
                <c:pt idx="99">
                  <c:v>19.6</c:v>
                </c:pt>
                <c:pt idx="100">
                  <c:v>13.8</c:v>
                </c:pt>
                <c:pt idx="101">
                  <c:v>15</c:v>
                </c:pt>
                <c:pt idx="102">
                  <c:v>16.1</c:v>
                </c:pt>
                <c:pt idx="103">
                  <c:v>18.4</c:v>
                </c:pt>
                <c:pt idx="104">
                  <c:v>15</c:v>
                </c:pt>
                <c:pt idx="105">
                  <c:v>20.7</c:v>
                </c:pt>
                <c:pt idx="106">
                  <c:v>21.9</c:v>
                </c:pt>
                <c:pt idx="107">
                  <c:v>18.4</c:v>
                </c:pt>
                <c:pt idx="108">
                  <c:v>25.3</c:v>
                </c:pt>
                <c:pt idx="109">
                  <c:v>28.8</c:v>
                </c:pt>
                <c:pt idx="110">
                  <c:v>20.7</c:v>
                </c:pt>
                <c:pt idx="111">
                  <c:v>16.1</c:v>
                </c:pt>
                <c:pt idx="112">
                  <c:v>17.3</c:v>
                </c:pt>
                <c:pt idx="113">
                  <c:v>16.1</c:v>
                </c:pt>
                <c:pt idx="114">
                  <c:v>25.3</c:v>
                </c:pt>
                <c:pt idx="115">
                  <c:v>21.9</c:v>
                </c:pt>
                <c:pt idx="116">
                  <c:v>27.6</c:v>
                </c:pt>
                <c:pt idx="117">
                  <c:v>27.6</c:v>
                </c:pt>
                <c:pt idx="118">
                  <c:v>25.3</c:v>
                </c:pt>
                <c:pt idx="119">
                  <c:v>33.4</c:v>
                </c:pt>
                <c:pt idx="120">
                  <c:v>33.4</c:v>
                </c:pt>
                <c:pt idx="121">
                  <c:v>26.5</c:v>
                </c:pt>
                <c:pt idx="122">
                  <c:v>17.3</c:v>
                </c:pt>
                <c:pt idx="123">
                  <c:v>16.1</c:v>
                </c:pt>
                <c:pt idx="124">
                  <c:v>13.8</c:v>
                </c:pt>
                <c:pt idx="125">
                  <c:v>32.6</c:v>
                </c:pt>
                <c:pt idx="126">
                  <c:v>28.8</c:v>
                </c:pt>
                <c:pt idx="127">
                  <c:v>35.7</c:v>
                </c:pt>
                <c:pt idx="128">
                  <c:v>33.4</c:v>
                </c:pt>
                <c:pt idx="129">
                  <c:v>32.2</c:v>
                </c:pt>
                <c:pt idx="130">
                  <c:v>20.7</c:v>
                </c:pt>
                <c:pt idx="131">
                  <c:v>28.8</c:v>
                </c:pt>
                <c:pt idx="132">
                  <c:v>25.3</c:v>
                </c:pt>
                <c:pt idx="133">
                  <c:v>20.7</c:v>
                </c:pt>
                <c:pt idx="134">
                  <c:v>16.1</c:v>
                </c:pt>
                <c:pt idx="135">
                  <c:v>16.1</c:v>
                </c:pt>
                <c:pt idx="136">
                  <c:v>20.7</c:v>
                </c:pt>
                <c:pt idx="137">
                  <c:v>29.9</c:v>
                </c:pt>
                <c:pt idx="138">
                  <c:v>27.6</c:v>
                </c:pt>
                <c:pt idx="139">
                  <c:v>10.4</c:v>
                </c:pt>
                <c:pt idx="140">
                  <c:v>18.4</c:v>
                </c:pt>
                <c:pt idx="141">
                  <c:v>16.1</c:v>
                </c:pt>
                <c:pt idx="142">
                  <c:v>16.1</c:v>
                </c:pt>
                <c:pt idx="143">
                  <c:v>18.4</c:v>
                </c:pt>
                <c:pt idx="144">
                  <c:v>17.3</c:v>
                </c:pt>
                <c:pt idx="145">
                  <c:v>18.4</c:v>
                </c:pt>
                <c:pt idx="146">
                  <c:v>23</c:v>
                </c:pt>
                <c:pt idx="147">
                  <c:v>19.6</c:v>
                </c:pt>
                <c:pt idx="148">
                  <c:v>24.2</c:v>
                </c:pt>
                <c:pt idx="149">
                  <c:v>24.2</c:v>
                </c:pt>
                <c:pt idx="150">
                  <c:v>27.6</c:v>
                </c:pt>
                <c:pt idx="151">
                  <c:v>20.7</c:v>
                </c:pt>
                <c:pt idx="152">
                  <c:v>23</c:v>
                </c:pt>
                <c:pt idx="153">
                  <c:v>20.7</c:v>
                </c:pt>
                <c:pt idx="154">
                  <c:v>18.4</c:v>
                </c:pt>
                <c:pt idx="155">
                  <c:v>18.4</c:v>
                </c:pt>
                <c:pt idx="156">
                  <c:v>20.7</c:v>
                </c:pt>
                <c:pt idx="157">
                  <c:v>10.4</c:v>
                </c:pt>
                <c:pt idx="158">
                  <c:v>9.2</c:v>
                </c:pt>
                <c:pt idx="159">
                  <c:v>12.7</c:v>
                </c:pt>
                <c:pt idx="160">
                  <c:v>16.1</c:v>
                </c:pt>
                <c:pt idx="161">
                  <c:v>17.3</c:v>
                </c:pt>
                <c:pt idx="162">
                  <c:v>20.7</c:v>
                </c:pt>
                <c:pt idx="163">
                  <c:v>18.1</c:v>
                </c:pt>
                <c:pt idx="164">
                  <c:v>21</c:v>
                </c:pt>
                <c:pt idx="165">
                  <c:v>18.4</c:v>
                </c:pt>
                <c:pt idx="166">
                  <c:v>13.8</c:v>
                </c:pt>
                <c:pt idx="167">
                  <c:v>14.4</c:v>
                </c:pt>
                <c:pt idx="168">
                  <c:v>17.3</c:v>
                </c:pt>
                <c:pt idx="169">
                  <c:v>31.7</c:v>
                </c:pt>
                <c:pt idx="170">
                  <c:v>20.8</c:v>
                </c:pt>
                <c:pt idx="171">
                  <c:v>25.4</c:v>
                </c:pt>
                <c:pt idx="172">
                  <c:v>12.5</c:v>
                </c:pt>
                <c:pt idx="173">
                  <c:v>24.7</c:v>
                </c:pt>
                <c:pt idx="174">
                  <c:v>21</c:v>
                </c:pt>
                <c:pt idx="175">
                  <c:v>19.5</c:v>
                </c:pt>
                <c:pt idx="176">
                  <c:v>24.7</c:v>
                </c:pt>
                <c:pt idx="177">
                  <c:v>26.2</c:v>
                </c:pt>
                <c:pt idx="178">
                  <c:v>21.7</c:v>
                </c:pt>
                <c:pt idx="179">
                  <c:v>25.4</c:v>
                </c:pt>
                <c:pt idx="180">
                  <c:v>20.3</c:v>
                </c:pt>
                <c:pt idx="181">
                  <c:v>25.4</c:v>
                </c:pt>
                <c:pt idx="182">
                  <c:v>22.5</c:v>
                </c:pt>
                <c:pt idx="183">
                  <c:v>24.7</c:v>
                </c:pt>
                <c:pt idx="184">
                  <c:v>26.9</c:v>
                </c:pt>
                <c:pt idx="185">
                  <c:v>37.6</c:v>
                </c:pt>
                <c:pt idx="186">
                  <c:v>29.5</c:v>
                </c:pt>
                <c:pt idx="187">
                  <c:v>24</c:v>
                </c:pt>
                <c:pt idx="188">
                  <c:v>21</c:v>
                </c:pt>
                <c:pt idx="189">
                  <c:v>21</c:v>
                </c:pt>
                <c:pt idx="190">
                  <c:v>21.8</c:v>
                </c:pt>
                <c:pt idx="191">
                  <c:v>21.8</c:v>
                </c:pt>
                <c:pt idx="192">
                  <c:v>22.5</c:v>
                </c:pt>
                <c:pt idx="193">
                  <c:v>24</c:v>
                </c:pt>
                <c:pt idx="194">
                  <c:v>27.7</c:v>
                </c:pt>
                <c:pt idx="195">
                  <c:v>32.4</c:v>
                </c:pt>
                <c:pt idx="196">
                  <c:v>17.3</c:v>
                </c:pt>
                <c:pt idx="197">
                  <c:v>20</c:v>
                </c:pt>
                <c:pt idx="198">
                  <c:v>20.2</c:v>
                </c:pt>
                <c:pt idx="199">
                  <c:v>18.8</c:v>
                </c:pt>
                <c:pt idx="200">
                  <c:v>17.3</c:v>
                </c:pt>
                <c:pt idx="201">
                  <c:v>8.8</c:v>
                </c:pt>
                <c:pt idx="202">
                  <c:v>18.1</c:v>
                </c:pt>
                <c:pt idx="203">
                  <c:v>16</c:v>
                </c:pt>
                <c:pt idx="204">
                  <c:v>24</c:v>
                </c:pt>
                <c:pt idx="205">
                  <c:v>26.2</c:v>
                </c:pt>
                <c:pt idx="206">
                  <c:v>27.7</c:v>
                </c:pt>
                <c:pt idx="207">
                  <c:v>27.7</c:v>
                </c:pt>
                <c:pt idx="208">
                  <c:v>23.9</c:v>
                </c:pt>
                <c:pt idx="209">
                  <c:v>28</c:v>
                </c:pt>
                <c:pt idx="210">
                  <c:v>24.4</c:v>
                </c:pt>
                <c:pt idx="211">
                  <c:v>13.6</c:v>
                </c:pt>
                <c:pt idx="212">
                  <c:v>18.1</c:v>
                </c:pt>
                <c:pt idx="213">
                  <c:v>18.1</c:v>
                </c:pt>
                <c:pt idx="214">
                  <c:v>19.5</c:v>
                </c:pt>
                <c:pt idx="215">
                  <c:v>25.4</c:v>
                </c:pt>
                <c:pt idx="216">
                  <c:v>22.5</c:v>
                </c:pt>
                <c:pt idx="217">
                  <c:v>20.3</c:v>
                </c:pt>
                <c:pt idx="218">
                  <c:v>18.1</c:v>
                </c:pt>
                <c:pt idx="219">
                  <c:v>18.1</c:v>
                </c:pt>
                <c:pt idx="220">
                  <c:v>10.3</c:v>
                </c:pt>
                <c:pt idx="221">
                  <c:v>14.4</c:v>
                </c:pt>
                <c:pt idx="222">
                  <c:v>20.3</c:v>
                </c:pt>
                <c:pt idx="223">
                  <c:v>20.3</c:v>
                </c:pt>
                <c:pt idx="224">
                  <c:v>21.8</c:v>
                </c:pt>
                <c:pt idx="225">
                  <c:v>29.5</c:v>
                </c:pt>
                <c:pt idx="226">
                  <c:v>21.8</c:v>
                </c:pt>
                <c:pt idx="227">
                  <c:v>21.8</c:v>
                </c:pt>
                <c:pt idx="228">
                  <c:v>21</c:v>
                </c:pt>
                <c:pt idx="229">
                  <c:v>25.4</c:v>
                </c:pt>
                <c:pt idx="230">
                  <c:v>20.3</c:v>
                </c:pt>
                <c:pt idx="231">
                  <c:v>13.7</c:v>
                </c:pt>
                <c:pt idx="232">
                  <c:v>15.1</c:v>
                </c:pt>
                <c:pt idx="233">
                  <c:v>20.3</c:v>
                </c:pt>
                <c:pt idx="234">
                  <c:v>19.5</c:v>
                </c:pt>
                <c:pt idx="235">
                  <c:v>16.6</c:v>
                </c:pt>
                <c:pt idx="236">
                  <c:v>16.6</c:v>
                </c:pt>
                <c:pt idx="237">
                  <c:v>19.5</c:v>
                </c:pt>
                <c:pt idx="238">
                  <c:v>21</c:v>
                </c:pt>
                <c:pt idx="239">
                  <c:v>10.3</c:v>
                </c:pt>
                <c:pt idx="240">
                  <c:v>18.1</c:v>
                </c:pt>
                <c:pt idx="241">
                  <c:v>31.7</c:v>
                </c:pt>
                <c:pt idx="242">
                  <c:v>21</c:v>
                </c:pt>
                <c:pt idx="243">
                  <c:v>24.7</c:v>
                </c:pt>
                <c:pt idx="244">
                  <c:v>26.2</c:v>
                </c:pt>
                <c:pt idx="245">
                  <c:v>18.1</c:v>
                </c:pt>
                <c:pt idx="246">
                  <c:v>15.9</c:v>
                </c:pt>
                <c:pt idx="247">
                  <c:v>20.3</c:v>
                </c:pt>
                <c:pt idx="248">
                  <c:v>15.9</c:v>
                </c:pt>
                <c:pt idx="249">
                  <c:v>18.1</c:v>
                </c:pt>
                <c:pt idx="250">
                  <c:v>17.3</c:v>
                </c:pt>
                <c:pt idx="251">
                  <c:v>18.1</c:v>
                </c:pt>
                <c:pt idx="252">
                  <c:v>33.2</c:v>
                </c:pt>
                <c:pt idx="253">
                  <c:v>17.3</c:v>
                </c:pt>
                <c:pt idx="254">
                  <c:v>12.5</c:v>
                </c:pt>
                <c:pt idx="255">
                  <c:v>13.6</c:v>
                </c:pt>
                <c:pt idx="256">
                  <c:v>21.8</c:v>
                </c:pt>
                <c:pt idx="257">
                  <c:v>21</c:v>
                </c:pt>
                <c:pt idx="258">
                  <c:v>29.5</c:v>
                </c:pt>
                <c:pt idx="259">
                  <c:v>21</c:v>
                </c:pt>
                <c:pt idx="260">
                  <c:v>24</c:v>
                </c:pt>
                <c:pt idx="261">
                  <c:v>28.8</c:v>
                </c:pt>
                <c:pt idx="262">
                  <c:v>25.4</c:v>
                </c:pt>
                <c:pt idx="263">
                  <c:v>28.8</c:v>
                </c:pt>
                <c:pt idx="264">
                  <c:v>18.1</c:v>
                </c:pt>
                <c:pt idx="265">
                  <c:v>24.7</c:v>
                </c:pt>
                <c:pt idx="266">
                  <c:v>32.4</c:v>
                </c:pt>
                <c:pt idx="267">
                  <c:v>20.3</c:v>
                </c:pt>
                <c:pt idx="268">
                  <c:v>19.5</c:v>
                </c:pt>
                <c:pt idx="269">
                  <c:v>20.3</c:v>
                </c:pt>
                <c:pt idx="270">
                  <c:v>16.6</c:v>
                </c:pt>
                <c:pt idx="271">
                  <c:v>11.8</c:v>
                </c:pt>
                <c:pt idx="272">
                  <c:v>13.8</c:v>
                </c:pt>
                <c:pt idx="273">
                  <c:v>21.8</c:v>
                </c:pt>
                <c:pt idx="274">
                  <c:v>18.1</c:v>
                </c:pt>
                <c:pt idx="275">
                  <c:v>13.3</c:v>
                </c:pt>
                <c:pt idx="276">
                  <c:v>18.1</c:v>
                </c:pt>
                <c:pt idx="277">
                  <c:v>17.3</c:v>
                </c:pt>
                <c:pt idx="278">
                  <c:v>10.3</c:v>
                </c:pt>
                <c:pt idx="279">
                  <c:v>9.6</c:v>
                </c:pt>
                <c:pt idx="280">
                  <c:v>10.3</c:v>
                </c:pt>
                <c:pt idx="281">
                  <c:v>17</c:v>
                </c:pt>
                <c:pt idx="282">
                  <c:v>13.6</c:v>
                </c:pt>
                <c:pt idx="283">
                  <c:v>17.4</c:v>
                </c:pt>
                <c:pt idx="284">
                  <c:v>13.6</c:v>
                </c:pt>
                <c:pt idx="285">
                  <c:v>12.5</c:v>
                </c:pt>
                <c:pt idx="286">
                  <c:v>15.1</c:v>
                </c:pt>
                <c:pt idx="287">
                  <c:v>19.5</c:v>
                </c:pt>
                <c:pt idx="288">
                  <c:v>14.4</c:v>
                </c:pt>
                <c:pt idx="289">
                  <c:v>21.8</c:v>
                </c:pt>
                <c:pt idx="290">
                  <c:v>9.6</c:v>
                </c:pt>
                <c:pt idx="291">
                  <c:v>8.8</c:v>
                </c:pt>
                <c:pt idx="292">
                  <c:v>12.5</c:v>
                </c:pt>
                <c:pt idx="293">
                  <c:v>13.6</c:v>
                </c:pt>
                <c:pt idx="294">
                  <c:v>14.4</c:v>
                </c:pt>
                <c:pt idx="295">
                  <c:v>20.3</c:v>
                </c:pt>
                <c:pt idx="296">
                  <c:v>13.2</c:v>
                </c:pt>
                <c:pt idx="297">
                  <c:v>12.5</c:v>
                </c:pt>
                <c:pt idx="298">
                  <c:v>12.5</c:v>
                </c:pt>
                <c:pt idx="299">
                  <c:v>21</c:v>
                </c:pt>
                <c:pt idx="300">
                  <c:v>28.8</c:v>
                </c:pt>
                <c:pt idx="301">
                  <c:v>20.3</c:v>
                </c:pt>
                <c:pt idx="302">
                  <c:v>17.3</c:v>
                </c:pt>
                <c:pt idx="303">
                  <c:v>19.5</c:v>
                </c:pt>
                <c:pt idx="304">
                  <c:v>22.5</c:v>
                </c:pt>
                <c:pt idx="305">
                  <c:v>18.1</c:v>
                </c:pt>
                <c:pt idx="306">
                  <c:v>14.4</c:v>
                </c:pt>
                <c:pt idx="307">
                  <c:v>8.8</c:v>
                </c:pt>
                <c:pt idx="308">
                  <c:v>23.2</c:v>
                </c:pt>
                <c:pt idx="309">
                  <c:v>22.5</c:v>
                </c:pt>
                <c:pt idx="310">
                  <c:v>31</c:v>
                </c:pt>
                <c:pt idx="311">
                  <c:v>36.1</c:v>
                </c:pt>
                <c:pt idx="312">
                  <c:v>27.7</c:v>
                </c:pt>
                <c:pt idx="313">
                  <c:v>32.4</c:v>
                </c:pt>
                <c:pt idx="314">
                  <c:v>28.8</c:v>
                </c:pt>
                <c:pt idx="315">
                  <c:v>14.4</c:v>
                </c:pt>
                <c:pt idx="316">
                  <c:v>23.2</c:v>
                </c:pt>
                <c:pt idx="317">
                  <c:v>16.6</c:v>
                </c:pt>
                <c:pt idx="318">
                  <c:v>6</c:v>
                </c:pt>
                <c:pt idx="319">
                  <c:v>3.7</c:v>
                </c:pt>
                <c:pt idx="320">
                  <c:v>17.3</c:v>
                </c:pt>
                <c:pt idx="321">
                  <c:v>36.1</c:v>
                </c:pt>
                <c:pt idx="322">
                  <c:v>33.9</c:v>
                </c:pt>
                <c:pt idx="323">
                  <c:v>19.5</c:v>
                </c:pt>
                <c:pt idx="324">
                  <c:v>17.3</c:v>
                </c:pt>
                <c:pt idx="325">
                  <c:v>21</c:v>
                </c:pt>
                <c:pt idx="326">
                  <c:v>13.6</c:v>
                </c:pt>
                <c:pt idx="327">
                  <c:v>21</c:v>
                </c:pt>
                <c:pt idx="328">
                  <c:v>21</c:v>
                </c:pt>
                <c:pt idx="329">
                  <c:v>0</c:v>
                </c:pt>
                <c:pt idx="330">
                  <c:v>0</c:v>
                </c:pt>
                <c:pt idx="331">
                  <c:v>24.7</c:v>
                </c:pt>
                <c:pt idx="332">
                  <c:v>21.8</c:v>
                </c:pt>
                <c:pt idx="333">
                  <c:v>28.8</c:v>
                </c:pt>
                <c:pt idx="334">
                  <c:v>37.6</c:v>
                </c:pt>
                <c:pt idx="335">
                  <c:v>41.3</c:v>
                </c:pt>
                <c:pt idx="336">
                  <c:v>28.8</c:v>
                </c:pt>
                <c:pt idx="337">
                  <c:v>21.3</c:v>
                </c:pt>
                <c:pt idx="338">
                  <c:v>36.6</c:v>
                </c:pt>
                <c:pt idx="339">
                  <c:v>34.3</c:v>
                </c:pt>
                <c:pt idx="340">
                  <c:v>45</c:v>
                </c:pt>
                <c:pt idx="341">
                  <c:v>34.3</c:v>
                </c:pt>
                <c:pt idx="342">
                  <c:v>38</c:v>
                </c:pt>
                <c:pt idx="343">
                  <c:v>34</c:v>
                </c:pt>
                <c:pt idx="344">
                  <c:v>8.2</c:v>
                </c:pt>
                <c:pt idx="345">
                  <c:v>13.8</c:v>
                </c:pt>
                <c:pt idx="346">
                  <c:v>13.8</c:v>
                </c:pt>
                <c:pt idx="347">
                  <c:v>15.3</c:v>
                </c:pt>
                <c:pt idx="348">
                  <c:v>18.3</c:v>
                </c:pt>
                <c:pt idx="349">
                  <c:v>21.3</c:v>
                </c:pt>
                <c:pt idx="350">
                  <c:v>32.8</c:v>
                </c:pt>
                <c:pt idx="351">
                  <c:v>22</c:v>
                </c:pt>
                <c:pt idx="352">
                  <c:v>22</c:v>
                </c:pt>
                <c:pt idx="353">
                  <c:v>16.8</c:v>
                </c:pt>
                <c:pt idx="354">
                  <c:v>17</c:v>
                </c:pt>
                <c:pt idx="355">
                  <c:v>13.8</c:v>
                </c:pt>
                <c:pt idx="356">
                  <c:v>10.4</c:v>
                </c:pt>
                <c:pt idx="357">
                  <c:v>24</c:v>
                </c:pt>
                <c:pt idx="358">
                  <c:v>19</c:v>
                </c:pt>
                <c:pt idx="359">
                  <c:v>18.3</c:v>
                </c:pt>
                <c:pt idx="360">
                  <c:v>28.4</c:v>
                </c:pt>
                <c:pt idx="361">
                  <c:v>38</c:v>
                </c:pt>
                <c:pt idx="362">
                  <c:v>33.6</c:v>
                </c:pt>
                <c:pt idx="363">
                  <c:v>13.4</c:v>
                </c:pt>
                <c:pt idx="364">
                  <c:v>13.4</c:v>
                </c:pt>
              </c:numCache>
            </c:numRef>
          </c:val>
        </c:ser>
        <c:axId val="42797060"/>
        <c:axId val="49629221"/>
      </c:barChart>
      <c:catAx>
        <c:axId val="42797060"/>
        <c:scaling>
          <c:orientation val="minMax"/>
        </c:scaling>
        <c:axPos val="b"/>
        <c:delete val="0"/>
        <c:numFmt formatCode="General" sourceLinked="1"/>
        <c:majorTickMark val="out"/>
        <c:minorTickMark val="none"/>
        <c:tickLblPos val="nextTo"/>
        <c:crossAx val="49629221"/>
        <c:crosses val="autoZero"/>
        <c:auto val="1"/>
        <c:lblOffset val="100"/>
        <c:noMultiLvlLbl val="0"/>
      </c:catAx>
      <c:valAx>
        <c:axId val="49629221"/>
        <c:scaling>
          <c:orientation val="minMax"/>
        </c:scaling>
        <c:axPos val="l"/>
        <c:majorGridlines/>
        <c:delete val="0"/>
        <c:numFmt formatCode="General" sourceLinked="1"/>
        <c:majorTickMark val="out"/>
        <c:minorTickMark val="none"/>
        <c:tickLblPos val="nextTo"/>
        <c:crossAx val="427970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Rain mm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Data'!$P$9:$P$373</c:f>
              <c:numCache>
                <c:ptCount val="365"/>
                <c:pt idx="0">
                  <c:v>2</c:v>
                </c:pt>
                <c:pt idx="1">
                  <c:v>1</c:v>
                </c:pt>
                <c:pt idx="2">
                  <c:v>1</c:v>
                </c:pt>
                <c:pt idx="3">
                  <c:v>1</c:v>
                </c:pt>
                <c:pt idx="4">
                  <c:v>1</c:v>
                </c:pt>
                <c:pt idx="5">
                  <c:v>1</c:v>
                </c:pt>
                <c:pt idx="6">
                  <c:v>4</c:v>
                </c:pt>
                <c:pt idx="7">
                  <c:v>2</c:v>
                </c:pt>
                <c:pt idx="8">
                  <c:v>7</c:v>
                </c:pt>
                <c:pt idx="9">
                  <c:v>2</c:v>
                </c:pt>
                <c:pt idx="10">
                  <c:v>4</c:v>
                </c:pt>
                <c:pt idx="11">
                  <c:v>0</c:v>
                </c:pt>
                <c:pt idx="12">
                  <c:v>0</c:v>
                </c:pt>
                <c:pt idx="13">
                  <c:v>0</c:v>
                </c:pt>
                <c:pt idx="14">
                  <c:v>0</c:v>
                </c:pt>
                <c:pt idx="15">
                  <c:v>4</c:v>
                </c:pt>
                <c:pt idx="16">
                  <c:v>1</c:v>
                </c:pt>
                <c:pt idx="17">
                  <c:v>13</c:v>
                </c:pt>
                <c:pt idx="18">
                  <c:v>0</c:v>
                </c:pt>
                <c:pt idx="19">
                  <c:v>2</c:v>
                </c:pt>
                <c:pt idx="20">
                  <c:v>3</c:v>
                </c:pt>
                <c:pt idx="21">
                  <c:v>1</c:v>
                </c:pt>
                <c:pt idx="22">
                  <c:v>0</c:v>
                </c:pt>
                <c:pt idx="23">
                  <c:v>1</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4</c:v>
                </c:pt>
                <c:pt idx="40">
                  <c:v>13</c:v>
                </c:pt>
                <c:pt idx="41">
                  <c:v>8</c:v>
                </c:pt>
                <c:pt idx="42">
                  <c:v>1</c:v>
                </c:pt>
                <c:pt idx="43">
                  <c:v>1</c:v>
                </c:pt>
                <c:pt idx="44">
                  <c:v>1</c:v>
                </c:pt>
                <c:pt idx="45">
                  <c:v>0</c:v>
                </c:pt>
                <c:pt idx="46">
                  <c:v>7</c:v>
                </c:pt>
                <c:pt idx="47">
                  <c:v>0</c:v>
                </c:pt>
                <c:pt idx="48">
                  <c:v>0</c:v>
                </c:pt>
                <c:pt idx="49">
                  <c:v>0</c:v>
                </c:pt>
                <c:pt idx="50">
                  <c:v>1</c:v>
                </c:pt>
                <c:pt idx="51">
                  <c:v>3</c:v>
                </c:pt>
                <c:pt idx="52">
                  <c:v>3</c:v>
                </c:pt>
                <c:pt idx="53">
                  <c:v>4</c:v>
                </c:pt>
                <c:pt idx="54">
                  <c:v>2</c:v>
                </c:pt>
                <c:pt idx="55">
                  <c:v>2</c:v>
                </c:pt>
                <c:pt idx="56">
                  <c:v>0</c:v>
                </c:pt>
                <c:pt idx="57">
                  <c:v>5</c:v>
                </c:pt>
                <c:pt idx="58">
                  <c:v>1</c:v>
                </c:pt>
                <c:pt idx="59">
                  <c:v>0</c:v>
                </c:pt>
                <c:pt idx="60">
                  <c:v>7</c:v>
                </c:pt>
                <c:pt idx="61">
                  <c:v>8</c:v>
                </c:pt>
                <c:pt idx="62">
                  <c:v>6</c:v>
                </c:pt>
                <c:pt idx="63">
                  <c:v>1</c:v>
                </c:pt>
                <c:pt idx="64">
                  <c:v>0</c:v>
                </c:pt>
                <c:pt idx="65">
                  <c:v>0</c:v>
                </c:pt>
                <c:pt idx="66">
                  <c:v>2</c:v>
                </c:pt>
                <c:pt idx="67">
                  <c:v>0</c:v>
                </c:pt>
                <c:pt idx="68">
                  <c:v>0</c:v>
                </c:pt>
                <c:pt idx="69">
                  <c:v>0</c:v>
                </c:pt>
                <c:pt idx="70">
                  <c:v>0</c:v>
                </c:pt>
                <c:pt idx="71">
                  <c:v>0</c:v>
                </c:pt>
                <c:pt idx="72">
                  <c:v>0</c:v>
                </c:pt>
                <c:pt idx="73">
                  <c:v>0</c:v>
                </c:pt>
                <c:pt idx="74">
                  <c:v>0</c:v>
                </c:pt>
                <c:pt idx="75">
                  <c:v>0</c:v>
                </c:pt>
                <c:pt idx="76">
                  <c:v>1</c:v>
                </c:pt>
                <c:pt idx="77">
                  <c:v>3</c:v>
                </c:pt>
                <c:pt idx="78">
                  <c:v>0</c:v>
                </c:pt>
                <c:pt idx="79">
                  <c:v>0</c:v>
                </c:pt>
                <c:pt idx="80">
                  <c:v>2</c:v>
                </c:pt>
                <c:pt idx="81">
                  <c:v>0</c:v>
                </c:pt>
                <c:pt idx="82">
                  <c:v>0</c:v>
                </c:pt>
                <c:pt idx="83">
                  <c:v>0</c:v>
                </c:pt>
                <c:pt idx="84">
                  <c:v>0</c:v>
                </c:pt>
                <c:pt idx="85">
                  <c:v>0</c:v>
                </c:pt>
                <c:pt idx="86">
                  <c:v>0</c:v>
                </c:pt>
                <c:pt idx="87">
                  <c:v>1</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6</c:v>
                </c:pt>
                <c:pt idx="113">
                  <c:v>3</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7</c:v>
                </c:pt>
                <c:pt idx="129">
                  <c:v>4</c:v>
                </c:pt>
                <c:pt idx="130">
                  <c:v>9</c:v>
                </c:pt>
                <c:pt idx="131">
                  <c:v>4</c:v>
                </c:pt>
                <c:pt idx="132">
                  <c:v>20</c:v>
                </c:pt>
                <c:pt idx="133">
                  <c:v>4</c:v>
                </c:pt>
                <c:pt idx="134">
                  <c:v>8</c:v>
                </c:pt>
                <c:pt idx="135">
                  <c:v>5</c:v>
                </c:pt>
                <c:pt idx="136">
                  <c:v>1</c:v>
                </c:pt>
                <c:pt idx="137">
                  <c:v>1</c:v>
                </c:pt>
                <c:pt idx="138">
                  <c:v>0</c:v>
                </c:pt>
                <c:pt idx="139">
                  <c:v>0</c:v>
                </c:pt>
                <c:pt idx="140">
                  <c:v>0</c:v>
                </c:pt>
                <c:pt idx="141">
                  <c:v>0</c:v>
                </c:pt>
                <c:pt idx="142">
                  <c:v>0</c:v>
                </c:pt>
                <c:pt idx="143">
                  <c:v>0</c:v>
                </c:pt>
                <c:pt idx="144">
                  <c:v>0</c:v>
                </c:pt>
                <c:pt idx="145">
                  <c:v>0</c:v>
                </c:pt>
                <c:pt idx="146">
                  <c:v>10</c:v>
                </c:pt>
                <c:pt idx="147">
                  <c:v>4</c:v>
                </c:pt>
                <c:pt idx="148">
                  <c:v>0</c:v>
                </c:pt>
                <c:pt idx="149">
                  <c:v>0</c:v>
                </c:pt>
                <c:pt idx="150">
                  <c:v>2</c:v>
                </c:pt>
                <c:pt idx="151">
                  <c:v>0</c:v>
                </c:pt>
                <c:pt idx="152">
                  <c:v>0</c:v>
                </c:pt>
                <c:pt idx="153">
                  <c:v>0</c:v>
                </c:pt>
                <c:pt idx="154">
                  <c:v>0</c:v>
                </c:pt>
                <c:pt idx="155">
                  <c:v>0</c:v>
                </c:pt>
                <c:pt idx="156">
                  <c:v>0</c:v>
                </c:pt>
                <c:pt idx="157">
                  <c:v>0</c:v>
                </c:pt>
                <c:pt idx="158">
                  <c:v>0</c:v>
                </c:pt>
                <c:pt idx="159">
                  <c:v>0</c:v>
                </c:pt>
                <c:pt idx="160">
                  <c:v>0</c:v>
                </c:pt>
                <c:pt idx="161">
                  <c:v>0</c:v>
                </c:pt>
                <c:pt idx="162">
                  <c:v>0</c:v>
                </c:pt>
                <c:pt idx="163">
                  <c:v>15</c:v>
                </c:pt>
                <c:pt idx="164">
                  <c:v>18</c:v>
                </c:pt>
                <c:pt idx="165">
                  <c:v>33</c:v>
                </c:pt>
                <c:pt idx="166">
                  <c:v>2</c:v>
                </c:pt>
                <c:pt idx="167">
                  <c:v>0</c:v>
                </c:pt>
                <c:pt idx="168">
                  <c:v>6</c:v>
                </c:pt>
                <c:pt idx="169">
                  <c:v>0</c:v>
                </c:pt>
                <c:pt idx="170">
                  <c:v>0</c:v>
                </c:pt>
                <c:pt idx="171">
                  <c:v>1</c:v>
                </c:pt>
                <c:pt idx="172">
                  <c:v>6</c:v>
                </c:pt>
                <c:pt idx="173">
                  <c:v>0</c:v>
                </c:pt>
                <c:pt idx="174">
                  <c:v>6</c:v>
                </c:pt>
                <c:pt idx="175">
                  <c:v>29</c:v>
                </c:pt>
                <c:pt idx="176">
                  <c:v>0</c:v>
                </c:pt>
                <c:pt idx="177">
                  <c:v>0</c:v>
                </c:pt>
                <c:pt idx="178">
                  <c:v>8</c:v>
                </c:pt>
                <c:pt idx="179">
                  <c:v>5</c:v>
                </c:pt>
                <c:pt idx="180">
                  <c:v>7</c:v>
                </c:pt>
                <c:pt idx="181">
                  <c:v>5</c:v>
                </c:pt>
                <c:pt idx="182">
                  <c:v>1</c:v>
                </c:pt>
                <c:pt idx="183">
                  <c:v>9</c:v>
                </c:pt>
                <c:pt idx="184">
                  <c:v>9</c:v>
                </c:pt>
                <c:pt idx="185">
                  <c:v>7</c:v>
                </c:pt>
                <c:pt idx="186">
                  <c:v>9</c:v>
                </c:pt>
                <c:pt idx="187">
                  <c:v>0</c:v>
                </c:pt>
                <c:pt idx="188">
                  <c:v>0</c:v>
                </c:pt>
                <c:pt idx="189">
                  <c:v>0</c:v>
                </c:pt>
                <c:pt idx="190">
                  <c:v>0</c:v>
                </c:pt>
                <c:pt idx="191">
                  <c:v>0</c:v>
                </c:pt>
                <c:pt idx="192">
                  <c:v>0</c:v>
                </c:pt>
                <c:pt idx="193">
                  <c:v>10</c:v>
                </c:pt>
                <c:pt idx="194">
                  <c:v>1</c:v>
                </c:pt>
                <c:pt idx="195">
                  <c:v>11</c:v>
                </c:pt>
                <c:pt idx="196">
                  <c:v>0</c:v>
                </c:pt>
                <c:pt idx="197">
                  <c:v>2</c:v>
                </c:pt>
                <c:pt idx="198">
                  <c:v>0</c:v>
                </c:pt>
                <c:pt idx="199">
                  <c:v>0</c:v>
                </c:pt>
                <c:pt idx="200">
                  <c:v>25</c:v>
                </c:pt>
                <c:pt idx="201">
                  <c:v>2</c:v>
                </c:pt>
                <c:pt idx="202">
                  <c:v>2</c:v>
                </c:pt>
                <c:pt idx="203">
                  <c:v>1</c:v>
                </c:pt>
                <c:pt idx="204">
                  <c:v>0</c:v>
                </c:pt>
                <c:pt idx="205">
                  <c:v>2</c:v>
                </c:pt>
                <c:pt idx="206">
                  <c:v>25</c:v>
                </c:pt>
                <c:pt idx="207">
                  <c:v>0</c:v>
                </c:pt>
                <c:pt idx="208">
                  <c:v>3</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4</c:v>
                </c:pt>
                <c:pt idx="225">
                  <c:v>5</c:v>
                </c:pt>
                <c:pt idx="226">
                  <c:v>2</c:v>
                </c:pt>
                <c:pt idx="227">
                  <c:v>1</c:v>
                </c:pt>
                <c:pt idx="228">
                  <c:v>1</c:v>
                </c:pt>
                <c:pt idx="229">
                  <c:v>4</c:v>
                </c:pt>
                <c:pt idx="230">
                  <c:v>11</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1</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2</c:v>
                </c:pt>
                <c:pt idx="260">
                  <c:v>0</c:v>
                </c:pt>
                <c:pt idx="261">
                  <c:v>1</c:v>
                </c:pt>
                <c:pt idx="262">
                  <c:v>0</c:v>
                </c:pt>
                <c:pt idx="263">
                  <c:v>8</c:v>
                </c:pt>
                <c:pt idx="264">
                  <c:v>0</c:v>
                </c:pt>
                <c:pt idx="265">
                  <c:v>13</c:v>
                </c:pt>
                <c:pt idx="266">
                  <c:v>0</c:v>
                </c:pt>
                <c:pt idx="267">
                  <c:v>1</c:v>
                </c:pt>
                <c:pt idx="268">
                  <c:v>0</c:v>
                </c:pt>
                <c:pt idx="269">
                  <c:v>0</c:v>
                </c:pt>
                <c:pt idx="270">
                  <c:v>1</c:v>
                </c:pt>
                <c:pt idx="271">
                  <c:v>0</c:v>
                </c:pt>
                <c:pt idx="272">
                  <c:v>0</c:v>
                </c:pt>
                <c:pt idx="273">
                  <c:v>0</c:v>
                </c:pt>
                <c:pt idx="274">
                  <c:v>0</c:v>
                </c:pt>
                <c:pt idx="275">
                  <c:v>0</c:v>
                </c:pt>
                <c:pt idx="276">
                  <c:v>0</c:v>
                </c:pt>
                <c:pt idx="277">
                  <c:v>0</c:v>
                </c:pt>
                <c:pt idx="278">
                  <c:v>0</c:v>
                </c:pt>
                <c:pt idx="279">
                  <c:v>0</c:v>
                </c:pt>
                <c:pt idx="280">
                  <c:v>5</c:v>
                </c:pt>
                <c:pt idx="281">
                  <c:v>3</c:v>
                </c:pt>
                <c:pt idx="282">
                  <c:v>0</c:v>
                </c:pt>
                <c:pt idx="283">
                  <c:v>0</c:v>
                </c:pt>
                <c:pt idx="284">
                  <c:v>0</c:v>
                </c:pt>
                <c:pt idx="285">
                  <c:v>0</c:v>
                </c:pt>
                <c:pt idx="286">
                  <c:v>0</c:v>
                </c:pt>
                <c:pt idx="287">
                  <c:v>0</c:v>
                </c:pt>
                <c:pt idx="288">
                  <c:v>7</c:v>
                </c:pt>
                <c:pt idx="289">
                  <c:v>0</c:v>
                </c:pt>
                <c:pt idx="290">
                  <c:v>0</c:v>
                </c:pt>
                <c:pt idx="291">
                  <c:v>0</c:v>
                </c:pt>
                <c:pt idx="292">
                  <c:v>0</c:v>
                </c:pt>
                <c:pt idx="293">
                  <c:v>0</c:v>
                </c:pt>
                <c:pt idx="294">
                  <c:v>0</c:v>
                </c:pt>
                <c:pt idx="295">
                  <c:v>0</c:v>
                </c:pt>
                <c:pt idx="296">
                  <c:v>0</c:v>
                </c:pt>
                <c:pt idx="297">
                  <c:v>0</c:v>
                </c:pt>
                <c:pt idx="298">
                  <c:v>0</c:v>
                </c:pt>
                <c:pt idx="299">
                  <c:v>1</c:v>
                </c:pt>
                <c:pt idx="300">
                  <c:v>2</c:v>
                </c:pt>
                <c:pt idx="301">
                  <c:v>0</c:v>
                </c:pt>
                <c:pt idx="302">
                  <c:v>0</c:v>
                </c:pt>
                <c:pt idx="303">
                  <c:v>0</c:v>
                </c:pt>
                <c:pt idx="304">
                  <c:v>0</c:v>
                </c:pt>
                <c:pt idx="305">
                  <c:v>0</c:v>
                </c:pt>
                <c:pt idx="306">
                  <c:v>0</c:v>
                </c:pt>
                <c:pt idx="307">
                  <c:v>0</c:v>
                </c:pt>
                <c:pt idx="308">
                  <c:v>0</c:v>
                </c:pt>
                <c:pt idx="309">
                  <c:v>0</c:v>
                </c:pt>
                <c:pt idx="310">
                  <c:v>0</c:v>
                </c:pt>
                <c:pt idx="311">
                  <c:v>2</c:v>
                </c:pt>
                <c:pt idx="312">
                  <c:v>0</c:v>
                </c:pt>
                <c:pt idx="313">
                  <c:v>1</c:v>
                </c:pt>
                <c:pt idx="314">
                  <c:v>0</c:v>
                </c:pt>
                <c:pt idx="315">
                  <c:v>1</c:v>
                </c:pt>
                <c:pt idx="316">
                  <c:v>2</c:v>
                </c:pt>
                <c:pt idx="317">
                  <c:v>0</c:v>
                </c:pt>
                <c:pt idx="318">
                  <c:v>0</c:v>
                </c:pt>
                <c:pt idx="319">
                  <c:v>0</c:v>
                </c:pt>
                <c:pt idx="320">
                  <c:v>5</c:v>
                </c:pt>
                <c:pt idx="321">
                  <c:v>22</c:v>
                </c:pt>
                <c:pt idx="322">
                  <c:v>6</c:v>
                </c:pt>
                <c:pt idx="323">
                  <c:v>2</c:v>
                </c:pt>
                <c:pt idx="324">
                  <c:v>0</c:v>
                </c:pt>
                <c:pt idx="325">
                  <c:v>0</c:v>
                </c:pt>
                <c:pt idx="326">
                  <c:v>0</c:v>
                </c:pt>
                <c:pt idx="327">
                  <c:v>1</c:v>
                </c:pt>
                <c:pt idx="328">
                  <c:v>0</c:v>
                </c:pt>
                <c:pt idx="329">
                  <c:v>1</c:v>
                </c:pt>
                <c:pt idx="330">
                  <c:v>0</c:v>
                </c:pt>
                <c:pt idx="331">
                  <c:v>0</c:v>
                </c:pt>
                <c:pt idx="332">
                  <c:v>0</c:v>
                </c:pt>
                <c:pt idx="333">
                  <c:v>6</c:v>
                </c:pt>
                <c:pt idx="334">
                  <c:v>3</c:v>
                </c:pt>
                <c:pt idx="335">
                  <c:v>2</c:v>
                </c:pt>
                <c:pt idx="336">
                  <c:v>2</c:v>
                </c:pt>
                <c:pt idx="337">
                  <c:v>0</c:v>
                </c:pt>
                <c:pt idx="338">
                  <c:v>0</c:v>
                </c:pt>
                <c:pt idx="339">
                  <c:v>19</c:v>
                </c:pt>
                <c:pt idx="340">
                  <c:v>0</c:v>
                </c:pt>
                <c:pt idx="341">
                  <c:v>5</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1</c:v>
                </c:pt>
                <c:pt idx="356">
                  <c:v>0</c:v>
                </c:pt>
                <c:pt idx="357">
                  <c:v>11</c:v>
                </c:pt>
                <c:pt idx="358">
                  <c:v>1</c:v>
                </c:pt>
                <c:pt idx="359">
                  <c:v>0</c:v>
                </c:pt>
                <c:pt idx="360">
                  <c:v>0</c:v>
                </c:pt>
                <c:pt idx="361">
                  <c:v>7</c:v>
                </c:pt>
                <c:pt idx="362">
                  <c:v>2</c:v>
                </c:pt>
                <c:pt idx="363">
                  <c:v>0</c:v>
                </c:pt>
                <c:pt idx="364">
                  <c:v>0</c:v>
                </c:pt>
              </c:numCache>
            </c:numRef>
          </c:val>
        </c:ser>
        <c:axId val="44009806"/>
        <c:axId val="60543935"/>
      </c:barChart>
      <c:catAx>
        <c:axId val="44009806"/>
        <c:scaling>
          <c:orientation val="minMax"/>
        </c:scaling>
        <c:axPos val="b"/>
        <c:delete val="0"/>
        <c:numFmt formatCode="General" sourceLinked="1"/>
        <c:majorTickMark val="out"/>
        <c:minorTickMark val="none"/>
        <c:tickLblPos val="nextTo"/>
        <c:crossAx val="60543935"/>
        <c:crosses val="autoZero"/>
        <c:auto val="1"/>
        <c:lblOffset val="100"/>
        <c:noMultiLvlLbl val="0"/>
      </c:catAx>
      <c:valAx>
        <c:axId val="60543935"/>
        <c:scaling>
          <c:orientation val="minMax"/>
        </c:scaling>
        <c:axPos val="l"/>
        <c:majorGridlines/>
        <c:delete val="0"/>
        <c:numFmt formatCode="General" sourceLinked="1"/>
        <c:majorTickMark val="out"/>
        <c:minorTickMark val="none"/>
        <c:tickLblPos val="nextTo"/>
        <c:crossAx val="440098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Snow cm</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Data'!$Q$9:$Q$373</c:f>
              <c:numCache>
                <c:ptCount val="3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3</c:v>
                </c:pt>
                <c:pt idx="39">
                  <c:v>2</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3</c:v>
                </c:pt>
                <c:pt idx="77">
                  <c:v>3</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0.5</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er>
        <c:axId val="8024504"/>
        <c:axId val="5111673"/>
      </c:barChart>
      <c:catAx>
        <c:axId val="8024504"/>
        <c:scaling>
          <c:orientation val="minMax"/>
        </c:scaling>
        <c:axPos val="b"/>
        <c:delete val="0"/>
        <c:numFmt formatCode="General" sourceLinked="1"/>
        <c:majorTickMark val="out"/>
        <c:minorTickMark val="none"/>
        <c:tickLblPos val="nextTo"/>
        <c:crossAx val="5111673"/>
        <c:crosses val="autoZero"/>
        <c:auto val="1"/>
        <c:lblOffset val="100"/>
        <c:noMultiLvlLbl val="0"/>
      </c:catAx>
      <c:valAx>
        <c:axId val="5111673"/>
        <c:scaling>
          <c:orientation val="minMax"/>
        </c:scaling>
        <c:axPos val="l"/>
        <c:majorGridlines/>
        <c:delete val="0"/>
        <c:numFmt formatCode="General" sourceLinked="1"/>
        <c:majorTickMark val="out"/>
        <c:minorTickMark val="none"/>
        <c:tickLblPos val="nextTo"/>
        <c:crossAx val="802450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Data'!$F$9:$F$373</c:f>
              <c:numCache>
                <c:ptCount val="365"/>
                <c:pt idx="0">
                  <c:v>5.4</c:v>
                </c:pt>
                <c:pt idx="1">
                  <c:v>5.95</c:v>
                </c:pt>
                <c:pt idx="2">
                  <c:v>7.9</c:v>
                </c:pt>
                <c:pt idx="3">
                  <c:v>9.45</c:v>
                </c:pt>
                <c:pt idx="4">
                  <c:v>6.8</c:v>
                </c:pt>
                <c:pt idx="5">
                  <c:v>4.5</c:v>
                </c:pt>
                <c:pt idx="6">
                  <c:v>8.05</c:v>
                </c:pt>
                <c:pt idx="7">
                  <c:v>7.949999999999999</c:v>
                </c:pt>
                <c:pt idx="8">
                  <c:v>11.5</c:v>
                </c:pt>
                <c:pt idx="9">
                  <c:v>7</c:v>
                </c:pt>
                <c:pt idx="10">
                  <c:v>8.75</c:v>
                </c:pt>
                <c:pt idx="11">
                  <c:v>10.1</c:v>
                </c:pt>
                <c:pt idx="12">
                  <c:v>9.1</c:v>
                </c:pt>
                <c:pt idx="13">
                  <c:v>5.75</c:v>
                </c:pt>
                <c:pt idx="14">
                  <c:v>6.7</c:v>
                </c:pt>
                <c:pt idx="15">
                  <c:v>7.8</c:v>
                </c:pt>
                <c:pt idx="16">
                  <c:v>7.6000000000000005</c:v>
                </c:pt>
                <c:pt idx="17">
                  <c:v>8.850000000000001</c:v>
                </c:pt>
                <c:pt idx="18">
                  <c:v>11</c:v>
                </c:pt>
                <c:pt idx="19">
                  <c:v>9.1</c:v>
                </c:pt>
                <c:pt idx="20">
                  <c:v>5.3</c:v>
                </c:pt>
                <c:pt idx="21">
                  <c:v>1.7500000000000002</c:v>
                </c:pt>
                <c:pt idx="22">
                  <c:v>0.30000000000000004</c:v>
                </c:pt>
                <c:pt idx="23">
                  <c:v>1.8</c:v>
                </c:pt>
                <c:pt idx="24">
                  <c:v>0.95</c:v>
                </c:pt>
                <c:pt idx="25">
                  <c:v>4.05</c:v>
                </c:pt>
                <c:pt idx="26">
                  <c:v>6.1499999999999995</c:v>
                </c:pt>
                <c:pt idx="27">
                  <c:v>7.7</c:v>
                </c:pt>
                <c:pt idx="28">
                  <c:v>8.350000000000001</c:v>
                </c:pt>
                <c:pt idx="29">
                  <c:v>4.7</c:v>
                </c:pt>
                <c:pt idx="30">
                  <c:v>6.05</c:v>
                </c:pt>
                <c:pt idx="31">
                  <c:v>9.7</c:v>
                </c:pt>
                <c:pt idx="32">
                  <c:v>5.2</c:v>
                </c:pt>
                <c:pt idx="33">
                  <c:v>1.75</c:v>
                </c:pt>
                <c:pt idx="34">
                  <c:v>0.04999999999999982</c:v>
                </c:pt>
                <c:pt idx="35">
                  <c:v>0.19999999999999973</c:v>
                </c:pt>
                <c:pt idx="36">
                  <c:v>-1.5999999999999999</c:v>
                </c:pt>
                <c:pt idx="37">
                  <c:v>-2.4499999999999997</c:v>
                </c:pt>
                <c:pt idx="38">
                  <c:v>-0.6</c:v>
                </c:pt>
                <c:pt idx="39">
                  <c:v>-0.10000000000000009</c:v>
                </c:pt>
                <c:pt idx="40">
                  <c:v>3.05</c:v>
                </c:pt>
                <c:pt idx="41">
                  <c:v>7.35</c:v>
                </c:pt>
                <c:pt idx="42">
                  <c:v>7.4</c:v>
                </c:pt>
                <c:pt idx="43">
                  <c:v>7.1</c:v>
                </c:pt>
                <c:pt idx="44">
                  <c:v>4.85</c:v>
                </c:pt>
                <c:pt idx="45">
                  <c:v>5.75</c:v>
                </c:pt>
                <c:pt idx="46">
                  <c:v>6.2</c:v>
                </c:pt>
                <c:pt idx="47">
                  <c:v>6.1</c:v>
                </c:pt>
                <c:pt idx="48">
                  <c:v>4.15</c:v>
                </c:pt>
                <c:pt idx="49">
                  <c:v>8.15</c:v>
                </c:pt>
                <c:pt idx="50">
                  <c:v>10.100000000000001</c:v>
                </c:pt>
                <c:pt idx="51">
                  <c:v>8.65</c:v>
                </c:pt>
                <c:pt idx="52">
                  <c:v>8.85</c:v>
                </c:pt>
                <c:pt idx="53">
                  <c:v>9.2</c:v>
                </c:pt>
                <c:pt idx="54">
                  <c:v>9.25</c:v>
                </c:pt>
                <c:pt idx="55">
                  <c:v>7.800000000000001</c:v>
                </c:pt>
                <c:pt idx="56">
                  <c:v>5.25</c:v>
                </c:pt>
                <c:pt idx="57">
                  <c:v>6.7</c:v>
                </c:pt>
                <c:pt idx="58">
                  <c:v>8.9</c:v>
                </c:pt>
                <c:pt idx="59">
                  <c:v>6.1</c:v>
                </c:pt>
                <c:pt idx="60">
                  <c:v>4.65</c:v>
                </c:pt>
                <c:pt idx="61">
                  <c:v>8.05</c:v>
                </c:pt>
                <c:pt idx="62">
                  <c:v>6.1499999999999995</c:v>
                </c:pt>
                <c:pt idx="63">
                  <c:v>6.800000000000001</c:v>
                </c:pt>
                <c:pt idx="64">
                  <c:v>8.95</c:v>
                </c:pt>
                <c:pt idx="65">
                  <c:v>7.3</c:v>
                </c:pt>
                <c:pt idx="66">
                  <c:v>6</c:v>
                </c:pt>
                <c:pt idx="67">
                  <c:v>7.85</c:v>
                </c:pt>
                <c:pt idx="68">
                  <c:v>8.450000000000001</c:v>
                </c:pt>
                <c:pt idx="69">
                  <c:v>8.75</c:v>
                </c:pt>
                <c:pt idx="70">
                  <c:v>8.85</c:v>
                </c:pt>
                <c:pt idx="71">
                  <c:v>6.2</c:v>
                </c:pt>
                <c:pt idx="72">
                  <c:v>7.15</c:v>
                </c:pt>
                <c:pt idx="73">
                  <c:v>6.4</c:v>
                </c:pt>
                <c:pt idx="74">
                  <c:v>5.1</c:v>
                </c:pt>
                <c:pt idx="75">
                  <c:v>12</c:v>
                </c:pt>
                <c:pt idx="76">
                  <c:v>5.75</c:v>
                </c:pt>
                <c:pt idx="77">
                  <c:v>4.3</c:v>
                </c:pt>
                <c:pt idx="78">
                  <c:v>3.3000000000000003</c:v>
                </c:pt>
                <c:pt idx="79">
                  <c:v>2.6</c:v>
                </c:pt>
                <c:pt idx="80">
                  <c:v>3.9</c:v>
                </c:pt>
                <c:pt idx="81">
                  <c:v>6.15</c:v>
                </c:pt>
                <c:pt idx="82">
                  <c:v>5.3</c:v>
                </c:pt>
                <c:pt idx="83">
                  <c:v>9.2</c:v>
                </c:pt>
                <c:pt idx="84">
                  <c:v>10.35</c:v>
                </c:pt>
                <c:pt idx="85">
                  <c:v>9.350000000000001</c:v>
                </c:pt>
                <c:pt idx="86">
                  <c:v>9.3</c:v>
                </c:pt>
                <c:pt idx="87">
                  <c:v>7.699999999999999</c:v>
                </c:pt>
                <c:pt idx="88">
                  <c:v>7.25</c:v>
                </c:pt>
                <c:pt idx="89">
                  <c:v>10</c:v>
                </c:pt>
                <c:pt idx="90">
                  <c:v>9.1</c:v>
                </c:pt>
                <c:pt idx="91">
                  <c:v>9.55</c:v>
                </c:pt>
                <c:pt idx="92">
                  <c:v>6.6000000000000005</c:v>
                </c:pt>
                <c:pt idx="93">
                  <c:v>9.35</c:v>
                </c:pt>
                <c:pt idx="94">
                  <c:v>8.6</c:v>
                </c:pt>
                <c:pt idx="95">
                  <c:v>9.2</c:v>
                </c:pt>
                <c:pt idx="96">
                  <c:v>9.049999999999999</c:v>
                </c:pt>
                <c:pt idx="97">
                  <c:v>10</c:v>
                </c:pt>
                <c:pt idx="98">
                  <c:v>9.4</c:v>
                </c:pt>
                <c:pt idx="99">
                  <c:v>10.2</c:v>
                </c:pt>
                <c:pt idx="100">
                  <c:v>10.3</c:v>
                </c:pt>
                <c:pt idx="101">
                  <c:v>10.35</c:v>
                </c:pt>
                <c:pt idx="102">
                  <c:v>9.35</c:v>
                </c:pt>
                <c:pt idx="103">
                  <c:v>12.700000000000001</c:v>
                </c:pt>
                <c:pt idx="104">
                  <c:v>13.950000000000001</c:v>
                </c:pt>
                <c:pt idx="105">
                  <c:v>14.15</c:v>
                </c:pt>
                <c:pt idx="106">
                  <c:v>11</c:v>
                </c:pt>
                <c:pt idx="107">
                  <c:v>8.4</c:v>
                </c:pt>
                <c:pt idx="108">
                  <c:v>8.65</c:v>
                </c:pt>
                <c:pt idx="109">
                  <c:v>10.95</c:v>
                </c:pt>
                <c:pt idx="110">
                  <c:v>12.55</c:v>
                </c:pt>
                <c:pt idx="111">
                  <c:v>12.7</c:v>
                </c:pt>
                <c:pt idx="112">
                  <c:v>13.1</c:v>
                </c:pt>
                <c:pt idx="113">
                  <c:v>15.65</c:v>
                </c:pt>
                <c:pt idx="114">
                  <c:v>15.149999999999999</c:v>
                </c:pt>
                <c:pt idx="115">
                  <c:v>11.75</c:v>
                </c:pt>
                <c:pt idx="116">
                  <c:v>13.200000000000001</c:v>
                </c:pt>
                <c:pt idx="117">
                  <c:v>12.85</c:v>
                </c:pt>
                <c:pt idx="118">
                  <c:v>12.75</c:v>
                </c:pt>
                <c:pt idx="119">
                  <c:v>12.05</c:v>
                </c:pt>
                <c:pt idx="120">
                  <c:v>13.05</c:v>
                </c:pt>
                <c:pt idx="121">
                  <c:v>12.3</c:v>
                </c:pt>
                <c:pt idx="122">
                  <c:v>13.4</c:v>
                </c:pt>
                <c:pt idx="123">
                  <c:v>9.6</c:v>
                </c:pt>
                <c:pt idx="124">
                  <c:v>12.399999999999999</c:v>
                </c:pt>
                <c:pt idx="125">
                  <c:v>13.6</c:v>
                </c:pt>
                <c:pt idx="126">
                  <c:v>13.2</c:v>
                </c:pt>
                <c:pt idx="127">
                  <c:v>12.45</c:v>
                </c:pt>
                <c:pt idx="128">
                  <c:v>10.8</c:v>
                </c:pt>
                <c:pt idx="129">
                  <c:v>12.549999999999999</c:v>
                </c:pt>
                <c:pt idx="130">
                  <c:v>12.100000000000001</c:v>
                </c:pt>
                <c:pt idx="131">
                  <c:v>12.3</c:v>
                </c:pt>
                <c:pt idx="132">
                  <c:v>9.5</c:v>
                </c:pt>
                <c:pt idx="133">
                  <c:v>11.5</c:v>
                </c:pt>
                <c:pt idx="134">
                  <c:v>10.299999999999999</c:v>
                </c:pt>
                <c:pt idx="135">
                  <c:v>11.45</c:v>
                </c:pt>
                <c:pt idx="136">
                  <c:v>14.9</c:v>
                </c:pt>
                <c:pt idx="137">
                  <c:v>14.75</c:v>
                </c:pt>
                <c:pt idx="138">
                  <c:v>12.25</c:v>
                </c:pt>
                <c:pt idx="139">
                  <c:v>11.85</c:v>
                </c:pt>
                <c:pt idx="140">
                  <c:v>12.5</c:v>
                </c:pt>
                <c:pt idx="141">
                  <c:v>11.8</c:v>
                </c:pt>
                <c:pt idx="142">
                  <c:v>15.100000000000001</c:v>
                </c:pt>
                <c:pt idx="143">
                  <c:v>17.3</c:v>
                </c:pt>
                <c:pt idx="144">
                  <c:v>14.3</c:v>
                </c:pt>
                <c:pt idx="145">
                  <c:v>10.399999999999999</c:v>
                </c:pt>
                <c:pt idx="146">
                  <c:v>9.05</c:v>
                </c:pt>
                <c:pt idx="147">
                  <c:v>9.149999999999999</c:v>
                </c:pt>
                <c:pt idx="148">
                  <c:v>9.2</c:v>
                </c:pt>
                <c:pt idx="149">
                  <c:v>7.85</c:v>
                </c:pt>
                <c:pt idx="150">
                  <c:v>13.35</c:v>
                </c:pt>
                <c:pt idx="151">
                  <c:v>15.3</c:v>
                </c:pt>
                <c:pt idx="152">
                  <c:v>15.75</c:v>
                </c:pt>
                <c:pt idx="153">
                  <c:v>17.5</c:v>
                </c:pt>
                <c:pt idx="154">
                  <c:v>16.7</c:v>
                </c:pt>
                <c:pt idx="155">
                  <c:v>15.3</c:v>
                </c:pt>
                <c:pt idx="156">
                  <c:v>14.85</c:v>
                </c:pt>
                <c:pt idx="157">
                  <c:v>13.399999999999999</c:v>
                </c:pt>
                <c:pt idx="158">
                  <c:v>16.65</c:v>
                </c:pt>
                <c:pt idx="159">
                  <c:v>17.85</c:v>
                </c:pt>
                <c:pt idx="160">
                  <c:v>17.1</c:v>
                </c:pt>
                <c:pt idx="161">
                  <c:v>17.45</c:v>
                </c:pt>
                <c:pt idx="162">
                  <c:v>19.35</c:v>
                </c:pt>
                <c:pt idx="163">
                  <c:v>16.7</c:v>
                </c:pt>
                <c:pt idx="164">
                  <c:v>14.25</c:v>
                </c:pt>
                <c:pt idx="165">
                  <c:v>16.200000000000003</c:v>
                </c:pt>
                <c:pt idx="166">
                  <c:v>15.8</c:v>
                </c:pt>
                <c:pt idx="167">
                  <c:v>15.35</c:v>
                </c:pt>
                <c:pt idx="168">
                  <c:v>15.8</c:v>
                </c:pt>
                <c:pt idx="169">
                  <c:v>16.4</c:v>
                </c:pt>
                <c:pt idx="170">
                  <c:v>17.3</c:v>
                </c:pt>
                <c:pt idx="171">
                  <c:v>16.1</c:v>
                </c:pt>
                <c:pt idx="172">
                  <c:v>15.450000000000001</c:v>
                </c:pt>
                <c:pt idx="173">
                  <c:v>16.9</c:v>
                </c:pt>
                <c:pt idx="174">
                  <c:v>14.4</c:v>
                </c:pt>
                <c:pt idx="175">
                  <c:v>14.5</c:v>
                </c:pt>
                <c:pt idx="176">
                  <c:v>12.100000000000001</c:v>
                </c:pt>
                <c:pt idx="177">
                  <c:v>12.5</c:v>
                </c:pt>
                <c:pt idx="178">
                  <c:v>11.4</c:v>
                </c:pt>
                <c:pt idx="179">
                  <c:v>14.7</c:v>
                </c:pt>
                <c:pt idx="180">
                  <c:v>14.6</c:v>
                </c:pt>
                <c:pt idx="181">
                  <c:v>16.75</c:v>
                </c:pt>
                <c:pt idx="182">
                  <c:v>16.8</c:v>
                </c:pt>
                <c:pt idx="183">
                  <c:v>13.95</c:v>
                </c:pt>
                <c:pt idx="184">
                  <c:v>15.1</c:v>
                </c:pt>
                <c:pt idx="185">
                  <c:v>15.649999999999999</c:v>
                </c:pt>
                <c:pt idx="186">
                  <c:v>15.149999999999999</c:v>
                </c:pt>
                <c:pt idx="187">
                  <c:v>16.1</c:v>
                </c:pt>
                <c:pt idx="188">
                  <c:v>14.200000000000001</c:v>
                </c:pt>
                <c:pt idx="189">
                  <c:v>13.45</c:v>
                </c:pt>
                <c:pt idx="190">
                  <c:v>14.2</c:v>
                </c:pt>
                <c:pt idx="191">
                  <c:v>15.65</c:v>
                </c:pt>
                <c:pt idx="192">
                  <c:v>17.15</c:v>
                </c:pt>
                <c:pt idx="193">
                  <c:v>15.950000000000001</c:v>
                </c:pt>
                <c:pt idx="194">
                  <c:v>17.85</c:v>
                </c:pt>
                <c:pt idx="195">
                  <c:v>14.3</c:v>
                </c:pt>
                <c:pt idx="196">
                  <c:v>18</c:v>
                </c:pt>
                <c:pt idx="197">
                  <c:v>16.25</c:v>
                </c:pt>
                <c:pt idx="198">
                  <c:v>16.1</c:v>
                </c:pt>
                <c:pt idx="199">
                  <c:v>19.3</c:v>
                </c:pt>
                <c:pt idx="200">
                  <c:v>13.3</c:v>
                </c:pt>
                <c:pt idx="201">
                  <c:v>12.6</c:v>
                </c:pt>
                <c:pt idx="202">
                  <c:v>13.6</c:v>
                </c:pt>
                <c:pt idx="203">
                  <c:v>15.75</c:v>
                </c:pt>
                <c:pt idx="204">
                  <c:v>16.15</c:v>
                </c:pt>
                <c:pt idx="205">
                  <c:v>14.9</c:v>
                </c:pt>
                <c:pt idx="206">
                  <c:v>15.299999999999999</c:v>
                </c:pt>
                <c:pt idx="207">
                  <c:v>16.1</c:v>
                </c:pt>
                <c:pt idx="208">
                  <c:v>15.95</c:v>
                </c:pt>
                <c:pt idx="209">
                  <c:v>15.25</c:v>
                </c:pt>
                <c:pt idx="210">
                  <c:v>13.2</c:v>
                </c:pt>
                <c:pt idx="211">
                  <c:v>14.7</c:v>
                </c:pt>
                <c:pt idx="212">
                  <c:v>15.799999999999999</c:v>
                </c:pt>
                <c:pt idx="213">
                  <c:v>16.450000000000003</c:v>
                </c:pt>
                <c:pt idx="214">
                  <c:v>15.15</c:v>
                </c:pt>
                <c:pt idx="215">
                  <c:v>20.55</c:v>
                </c:pt>
                <c:pt idx="216">
                  <c:v>20.15</c:v>
                </c:pt>
                <c:pt idx="217">
                  <c:v>17.9</c:v>
                </c:pt>
                <c:pt idx="218">
                  <c:v>13.2</c:v>
                </c:pt>
                <c:pt idx="219">
                  <c:v>13.950000000000001</c:v>
                </c:pt>
                <c:pt idx="220">
                  <c:v>15.9</c:v>
                </c:pt>
                <c:pt idx="221">
                  <c:v>15.75</c:v>
                </c:pt>
                <c:pt idx="222">
                  <c:v>18.8</c:v>
                </c:pt>
                <c:pt idx="223">
                  <c:v>17.1</c:v>
                </c:pt>
                <c:pt idx="224">
                  <c:v>15.75</c:v>
                </c:pt>
                <c:pt idx="225">
                  <c:v>17.15</c:v>
                </c:pt>
                <c:pt idx="226">
                  <c:v>17.4</c:v>
                </c:pt>
                <c:pt idx="227">
                  <c:v>13.3</c:v>
                </c:pt>
                <c:pt idx="228">
                  <c:v>12.899999999999999</c:v>
                </c:pt>
                <c:pt idx="229">
                  <c:v>15.3</c:v>
                </c:pt>
                <c:pt idx="230">
                  <c:v>16.450000000000003</c:v>
                </c:pt>
                <c:pt idx="231">
                  <c:v>15.05</c:v>
                </c:pt>
                <c:pt idx="232">
                  <c:v>15.95</c:v>
                </c:pt>
                <c:pt idx="233">
                  <c:v>17.549999999999997</c:v>
                </c:pt>
                <c:pt idx="234">
                  <c:v>17.2</c:v>
                </c:pt>
                <c:pt idx="235">
                  <c:v>16.65</c:v>
                </c:pt>
                <c:pt idx="236">
                  <c:v>18.35</c:v>
                </c:pt>
                <c:pt idx="237">
                  <c:v>17</c:v>
                </c:pt>
                <c:pt idx="238">
                  <c:v>12.45</c:v>
                </c:pt>
                <c:pt idx="239">
                  <c:v>15.45</c:v>
                </c:pt>
                <c:pt idx="240">
                  <c:v>13.299999999999999</c:v>
                </c:pt>
                <c:pt idx="241">
                  <c:v>14.7</c:v>
                </c:pt>
                <c:pt idx="242">
                  <c:v>15.75</c:v>
                </c:pt>
                <c:pt idx="243">
                  <c:v>17.25</c:v>
                </c:pt>
                <c:pt idx="244">
                  <c:v>16.15</c:v>
                </c:pt>
                <c:pt idx="245">
                  <c:v>14.299999999999999</c:v>
                </c:pt>
                <c:pt idx="246">
                  <c:v>12.4</c:v>
                </c:pt>
                <c:pt idx="247">
                  <c:v>18.1</c:v>
                </c:pt>
                <c:pt idx="248">
                  <c:v>19.85</c:v>
                </c:pt>
                <c:pt idx="249">
                  <c:v>17.05</c:v>
                </c:pt>
                <c:pt idx="250">
                  <c:v>14.55</c:v>
                </c:pt>
                <c:pt idx="251">
                  <c:v>15.2</c:v>
                </c:pt>
                <c:pt idx="252">
                  <c:v>16.35</c:v>
                </c:pt>
                <c:pt idx="253">
                  <c:v>12.5</c:v>
                </c:pt>
                <c:pt idx="254">
                  <c:v>16.7</c:v>
                </c:pt>
                <c:pt idx="255">
                  <c:v>15.8</c:v>
                </c:pt>
                <c:pt idx="256">
                  <c:v>15.7</c:v>
                </c:pt>
                <c:pt idx="257">
                  <c:v>12</c:v>
                </c:pt>
                <c:pt idx="258">
                  <c:v>15.149999999999999</c:v>
                </c:pt>
                <c:pt idx="259">
                  <c:v>11.05</c:v>
                </c:pt>
                <c:pt idx="260">
                  <c:v>8.05</c:v>
                </c:pt>
                <c:pt idx="261">
                  <c:v>12.75</c:v>
                </c:pt>
                <c:pt idx="262">
                  <c:v>17.15</c:v>
                </c:pt>
                <c:pt idx="263">
                  <c:v>15.9</c:v>
                </c:pt>
                <c:pt idx="264">
                  <c:v>14.549999999999999</c:v>
                </c:pt>
                <c:pt idx="265">
                  <c:v>15.149999999999999</c:v>
                </c:pt>
                <c:pt idx="266">
                  <c:v>13.05</c:v>
                </c:pt>
                <c:pt idx="267">
                  <c:v>12.85</c:v>
                </c:pt>
                <c:pt idx="268">
                  <c:v>9.3</c:v>
                </c:pt>
                <c:pt idx="269">
                  <c:v>8.15</c:v>
                </c:pt>
                <c:pt idx="270">
                  <c:v>11.600000000000001</c:v>
                </c:pt>
                <c:pt idx="271">
                  <c:v>14.05</c:v>
                </c:pt>
                <c:pt idx="272">
                  <c:v>8.9</c:v>
                </c:pt>
                <c:pt idx="273">
                  <c:v>11.7</c:v>
                </c:pt>
                <c:pt idx="274">
                  <c:v>12.3</c:v>
                </c:pt>
                <c:pt idx="275">
                  <c:v>13.600000000000001</c:v>
                </c:pt>
                <c:pt idx="276">
                  <c:v>10.950000000000001</c:v>
                </c:pt>
                <c:pt idx="277">
                  <c:v>9.649999999999999</c:v>
                </c:pt>
                <c:pt idx="278">
                  <c:v>11.55</c:v>
                </c:pt>
                <c:pt idx="279">
                  <c:v>12.8</c:v>
                </c:pt>
                <c:pt idx="280">
                  <c:v>12.7</c:v>
                </c:pt>
                <c:pt idx="281">
                  <c:v>11.8</c:v>
                </c:pt>
                <c:pt idx="282">
                  <c:v>14.2</c:v>
                </c:pt>
                <c:pt idx="283">
                  <c:v>11.600000000000001</c:v>
                </c:pt>
                <c:pt idx="284">
                  <c:v>14.3</c:v>
                </c:pt>
                <c:pt idx="285">
                  <c:v>14.8</c:v>
                </c:pt>
                <c:pt idx="286">
                  <c:v>14.65</c:v>
                </c:pt>
                <c:pt idx="287">
                  <c:v>13</c:v>
                </c:pt>
                <c:pt idx="288">
                  <c:v>12.55</c:v>
                </c:pt>
                <c:pt idx="289">
                  <c:v>9.15</c:v>
                </c:pt>
                <c:pt idx="290">
                  <c:v>6</c:v>
                </c:pt>
                <c:pt idx="291">
                  <c:v>6.75</c:v>
                </c:pt>
                <c:pt idx="292">
                  <c:v>6.15</c:v>
                </c:pt>
                <c:pt idx="293">
                  <c:v>6.300000000000001</c:v>
                </c:pt>
                <c:pt idx="294">
                  <c:v>7.6</c:v>
                </c:pt>
                <c:pt idx="295">
                  <c:v>6.949999999999999</c:v>
                </c:pt>
                <c:pt idx="296">
                  <c:v>5.35</c:v>
                </c:pt>
                <c:pt idx="297">
                  <c:v>7.45</c:v>
                </c:pt>
                <c:pt idx="298">
                  <c:v>9.55</c:v>
                </c:pt>
                <c:pt idx="299">
                  <c:v>12.100000000000001</c:v>
                </c:pt>
                <c:pt idx="300">
                  <c:v>14.25</c:v>
                </c:pt>
                <c:pt idx="301">
                  <c:v>9.5</c:v>
                </c:pt>
                <c:pt idx="302">
                  <c:v>9.9</c:v>
                </c:pt>
                <c:pt idx="303">
                  <c:v>12.15</c:v>
                </c:pt>
                <c:pt idx="304">
                  <c:v>11.55</c:v>
                </c:pt>
                <c:pt idx="305">
                  <c:v>12.5</c:v>
                </c:pt>
                <c:pt idx="306">
                  <c:v>9.45</c:v>
                </c:pt>
                <c:pt idx="307">
                  <c:v>5.75</c:v>
                </c:pt>
                <c:pt idx="308">
                  <c:v>7.25</c:v>
                </c:pt>
                <c:pt idx="309">
                  <c:v>8.25</c:v>
                </c:pt>
                <c:pt idx="310">
                  <c:v>9.6</c:v>
                </c:pt>
                <c:pt idx="311">
                  <c:v>12.2</c:v>
                </c:pt>
                <c:pt idx="312">
                  <c:v>7.35</c:v>
                </c:pt>
                <c:pt idx="313">
                  <c:v>9.3</c:v>
                </c:pt>
                <c:pt idx="314">
                  <c:v>10.649999999999999</c:v>
                </c:pt>
                <c:pt idx="315">
                  <c:v>1.4</c:v>
                </c:pt>
                <c:pt idx="316">
                  <c:v>3.35</c:v>
                </c:pt>
                <c:pt idx="317">
                  <c:v>5.9</c:v>
                </c:pt>
                <c:pt idx="318">
                  <c:v>1.1</c:v>
                </c:pt>
                <c:pt idx="319">
                  <c:v>0.8499999999999999</c:v>
                </c:pt>
                <c:pt idx="320">
                  <c:v>4.2</c:v>
                </c:pt>
                <c:pt idx="321">
                  <c:v>3.65</c:v>
                </c:pt>
                <c:pt idx="322">
                  <c:v>4.699999999999999</c:v>
                </c:pt>
                <c:pt idx="323">
                  <c:v>6.75</c:v>
                </c:pt>
                <c:pt idx="324">
                  <c:v>7</c:v>
                </c:pt>
                <c:pt idx="325">
                  <c:v>4.55</c:v>
                </c:pt>
                <c:pt idx="326">
                  <c:v>3.1500000000000004</c:v>
                </c:pt>
                <c:pt idx="327">
                  <c:v>1.75</c:v>
                </c:pt>
                <c:pt idx="328">
                  <c:v>5.25</c:v>
                </c:pt>
                <c:pt idx="329">
                  <c:v>5.550000000000001</c:v>
                </c:pt>
                <c:pt idx="330">
                  <c:v>7</c:v>
                </c:pt>
                <c:pt idx="331">
                  <c:v>8.5</c:v>
                </c:pt>
                <c:pt idx="332">
                  <c:v>7.3</c:v>
                </c:pt>
                <c:pt idx="333">
                  <c:v>8.7</c:v>
                </c:pt>
                <c:pt idx="334">
                  <c:v>6.85</c:v>
                </c:pt>
                <c:pt idx="335">
                  <c:v>8.15</c:v>
                </c:pt>
                <c:pt idx="336">
                  <c:v>6.75</c:v>
                </c:pt>
                <c:pt idx="337">
                  <c:v>8.3</c:v>
                </c:pt>
                <c:pt idx="338">
                  <c:v>9.95</c:v>
                </c:pt>
                <c:pt idx="339">
                  <c:v>11.55</c:v>
                </c:pt>
                <c:pt idx="340">
                  <c:v>7.55</c:v>
                </c:pt>
                <c:pt idx="341">
                  <c:v>6.5</c:v>
                </c:pt>
                <c:pt idx="342">
                  <c:v>5.5</c:v>
                </c:pt>
                <c:pt idx="343">
                  <c:v>5.45</c:v>
                </c:pt>
                <c:pt idx="344">
                  <c:v>-0.7</c:v>
                </c:pt>
                <c:pt idx="345">
                  <c:v>-0.5999999999999999</c:v>
                </c:pt>
                <c:pt idx="346">
                  <c:v>0.15000000000000013</c:v>
                </c:pt>
                <c:pt idx="347">
                  <c:v>-1.15</c:v>
                </c:pt>
                <c:pt idx="348">
                  <c:v>0.3999999999999999</c:v>
                </c:pt>
                <c:pt idx="349">
                  <c:v>0.65</c:v>
                </c:pt>
                <c:pt idx="350">
                  <c:v>0</c:v>
                </c:pt>
                <c:pt idx="351">
                  <c:v>2.05</c:v>
                </c:pt>
                <c:pt idx="352">
                  <c:v>3.6999999999999997</c:v>
                </c:pt>
                <c:pt idx="353">
                  <c:v>-0.1499999999999999</c:v>
                </c:pt>
                <c:pt idx="354">
                  <c:v>0.04999999999999993</c:v>
                </c:pt>
                <c:pt idx="355">
                  <c:v>3.35</c:v>
                </c:pt>
                <c:pt idx="356">
                  <c:v>2</c:v>
                </c:pt>
                <c:pt idx="357">
                  <c:v>4.949999999999999</c:v>
                </c:pt>
                <c:pt idx="358">
                  <c:v>6.4</c:v>
                </c:pt>
                <c:pt idx="359">
                  <c:v>5.5</c:v>
                </c:pt>
                <c:pt idx="360">
                  <c:v>7.15</c:v>
                </c:pt>
                <c:pt idx="361">
                  <c:v>10.3</c:v>
                </c:pt>
                <c:pt idx="362">
                  <c:v>6.25</c:v>
                </c:pt>
                <c:pt idx="363">
                  <c:v>6.2</c:v>
                </c:pt>
                <c:pt idx="364">
                  <c:v>6.15</c:v>
                </c:pt>
              </c:numCache>
            </c:numRef>
          </c:val>
          <c:smooth val="0"/>
        </c:ser>
        <c:marker val="1"/>
        <c:axId val="46005058"/>
        <c:axId val="11392339"/>
      </c:lineChart>
      <c:catAx>
        <c:axId val="46005058"/>
        <c:scaling>
          <c:orientation val="minMax"/>
        </c:scaling>
        <c:axPos val="b"/>
        <c:delete val="0"/>
        <c:numFmt formatCode="General" sourceLinked="1"/>
        <c:majorTickMark val="out"/>
        <c:minorTickMark val="none"/>
        <c:tickLblPos val="nextTo"/>
        <c:crossAx val="11392339"/>
        <c:crosses val="autoZero"/>
        <c:auto val="1"/>
        <c:lblOffset val="100"/>
        <c:noMultiLvlLbl val="0"/>
      </c:catAx>
      <c:valAx>
        <c:axId val="11392339"/>
        <c:scaling>
          <c:orientation val="minMax"/>
        </c:scaling>
        <c:axPos val="l"/>
        <c:majorGridlines/>
        <c:delete val="0"/>
        <c:numFmt formatCode="General" sourceLinked="1"/>
        <c:majorTickMark val="out"/>
        <c:minorTickMark val="none"/>
        <c:tickLblPos val="nextTo"/>
        <c:crossAx val="4600505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Monthly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Data'!$C$5:$N$5</c:f>
              <c:numCache>
                <c:ptCount val="12"/>
                <c:pt idx="0">
                  <c:v>6.656451612903226</c:v>
                </c:pt>
                <c:pt idx="1">
                  <c:v>5.248214285714287</c:v>
                </c:pt>
                <c:pt idx="2">
                  <c:v>7.070967741935485</c:v>
                </c:pt>
                <c:pt idx="3">
                  <c:v>11.086666666666666</c:v>
                </c:pt>
                <c:pt idx="4">
                  <c:v>12.07258064516129</c:v>
                </c:pt>
                <c:pt idx="5">
                  <c:v>15.588333333333333</c:v>
                </c:pt>
                <c:pt idx="6">
                  <c:v>15.441935483870965</c:v>
                </c:pt>
                <c:pt idx="7">
                  <c:v>16.0758064516129</c:v>
                </c:pt>
                <c:pt idx="8">
                  <c:v>14.05166666666667</c:v>
                </c:pt>
                <c:pt idx="9">
                  <c:v>10.687096774193549</c:v>
                </c:pt>
                <c:pt idx="10">
                  <c:v>6.483333333333333</c:v>
                </c:pt>
                <c:pt idx="11">
                  <c:v>4.49032258064516</c:v>
                </c:pt>
              </c:numCache>
            </c:numRef>
          </c:val>
          <c:smooth val="0"/>
        </c:ser>
        <c:marker val="1"/>
        <c:axId val="35422188"/>
        <c:axId val="50364237"/>
      </c:lineChart>
      <c:catAx>
        <c:axId val="35422188"/>
        <c:scaling>
          <c:orientation val="minMax"/>
        </c:scaling>
        <c:axPos val="b"/>
        <c:delete val="0"/>
        <c:numFmt formatCode="General" sourceLinked="1"/>
        <c:majorTickMark val="out"/>
        <c:minorTickMark val="none"/>
        <c:tickLblPos val="nextTo"/>
        <c:crossAx val="50364237"/>
        <c:crosses val="autoZero"/>
        <c:auto val="1"/>
        <c:lblOffset val="100"/>
        <c:noMultiLvlLbl val="0"/>
      </c:catAx>
      <c:valAx>
        <c:axId val="50364237"/>
        <c:scaling>
          <c:orientation val="minMax"/>
        </c:scaling>
        <c:axPos val="l"/>
        <c:majorGridlines/>
        <c:delete val="0"/>
        <c:numFmt formatCode="General" sourceLinked="1"/>
        <c:majorTickMark val="out"/>
        <c:minorTickMark val="none"/>
        <c:tickLblPos val="nextTo"/>
        <c:crossAx val="3542218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0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401"/>
  <sheetViews>
    <sheetView tabSelected="1" workbookViewId="0" topLeftCell="A1">
      <pane ySplit="8" topLeftCell="BM9" activePane="bottomLeft" state="frozen"/>
      <selection pane="topLeft" activeCell="A1" sqref="A1"/>
      <selection pane="bottomLeft" activeCell="A5" sqref="A5"/>
    </sheetView>
  </sheetViews>
  <sheetFormatPr defaultColWidth="9.140625" defaultRowHeight="12.75"/>
  <cols>
    <col min="2" max="2" width="9.140625" style="84" customWidth="1"/>
    <col min="3" max="4" width="9.140625" style="41" customWidth="1"/>
    <col min="5" max="5" width="9.140625" style="117" customWidth="1"/>
    <col min="6" max="6" width="11.00390625" style="41" bestFit="1" customWidth="1"/>
    <col min="7" max="8" width="9.140625" style="41" customWidth="1"/>
    <col min="9" max="9" width="9.140625" style="111" customWidth="1"/>
    <col min="11" max="11" width="9.140625" style="79" customWidth="1"/>
    <col min="12" max="12" width="9.140625" style="100" customWidth="1"/>
    <col min="14" max="14" width="9.140625" style="169" customWidth="1"/>
    <col min="16" max="16" width="8.7109375" style="7" customWidth="1"/>
    <col min="17" max="17" width="8.7109375" style="0" customWidth="1"/>
    <col min="18" max="18" width="6.140625" style="0" customWidth="1"/>
    <col min="19" max="19" width="9.140625" style="41" customWidth="1"/>
    <col min="20" max="20" width="23.7109375" style="150" customWidth="1"/>
  </cols>
  <sheetData>
    <row r="1" spans="2:18" ht="14.25" customHeight="1">
      <c r="B1" s="193" t="s">
        <v>304</v>
      </c>
      <c r="R1" s="60" t="s">
        <v>292</v>
      </c>
    </row>
    <row r="2" spans="1:18" ht="11.25" customHeight="1">
      <c r="A2" s="31" t="s">
        <v>248</v>
      </c>
      <c r="C2" s="59" t="s">
        <v>289</v>
      </c>
      <c r="D2" s="59" t="s">
        <v>274</v>
      </c>
      <c r="E2" s="138" t="s">
        <v>275</v>
      </c>
      <c r="F2" s="59" t="s">
        <v>276</v>
      </c>
      <c r="G2" s="59" t="s">
        <v>277</v>
      </c>
      <c r="H2" s="59" t="s">
        <v>278</v>
      </c>
      <c r="I2" s="112" t="s">
        <v>279</v>
      </c>
      <c r="J2" s="57" t="s">
        <v>280</v>
      </c>
      <c r="K2" s="181" t="s">
        <v>281</v>
      </c>
      <c r="L2" s="59" t="s">
        <v>284</v>
      </c>
      <c r="M2" s="57" t="s">
        <v>282</v>
      </c>
      <c r="N2" s="170" t="s">
        <v>283</v>
      </c>
      <c r="O2" s="57" t="s">
        <v>291</v>
      </c>
      <c r="P2" s="61" t="s">
        <v>293</v>
      </c>
      <c r="Q2" s="62" t="s">
        <v>294</v>
      </c>
      <c r="R2" s="41"/>
    </row>
    <row r="3" spans="1:17" ht="11.25" customHeight="1">
      <c r="A3" s="32" t="s">
        <v>249</v>
      </c>
      <c r="B3" s="80" t="s">
        <v>285</v>
      </c>
      <c r="C3" s="47">
        <f>SUM(D9:D39)/31</f>
        <v>9.516129032258064</v>
      </c>
      <c r="D3" s="47">
        <f>SUM(D40:D67)/28</f>
        <v>8.307142857142859</v>
      </c>
      <c r="E3" s="113">
        <f>SUM(D68:D98)/31</f>
        <v>11.435483870967744</v>
      </c>
      <c r="F3" s="48">
        <f>SUM(D99:D128)/30</f>
        <v>16.933333333333334</v>
      </c>
      <c r="G3" s="48">
        <f>SUM(D129:D159)/31</f>
        <v>16.57741935483871</v>
      </c>
      <c r="H3" s="48">
        <f>SUM(D160:D189)/30</f>
        <v>20.07</v>
      </c>
      <c r="I3" s="113">
        <f>SUM(D190:D220)/31</f>
        <v>19.383870967741935</v>
      </c>
      <c r="J3" s="48">
        <f>SUM(D221:D251)/31</f>
        <v>20.809677419354834</v>
      </c>
      <c r="K3" s="48">
        <f>SUM(D252:D281)/30</f>
        <v>18.13666666666667</v>
      </c>
      <c r="L3" s="48">
        <f>SUM(D282:D312)/31</f>
        <v>14.429032258064515</v>
      </c>
      <c r="M3" s="48">
        <f>SUM(D313:D342)/30</f>
        <v>9.906666666666666</v>
      </c>
      <c r="N3" s="171">
        <f>SUM(D343:D373)/31</f>
        <v>7.070967741935482</v>
      </c>
      <c r="O3" s="58">
        <f>SUM(C3:N3)/12</f>
        <v>14.381365847414232</v>
      </c>
      <c r="P3" s="63" t="s">
        <v>295</v>
      </c>
      <c r="Q3" s="64" t="s">
        <v>296</v>
      </c>
    </row>
    <row r="4" spans="1:17" ht="11.25" customHeight="1">
      <c r="A4" s="6" t="s">
        <v>245</v>
      </c>
      <c r="B4" s="81" t="s">
        <v>286</v>
      </c>
      <c r="C4" s="47">
        <f>SUM(E9:E39)/31</f>
        <v>3.796774193548387</v>
      </c>
      <c r="D4" s="47">
        <f>SUM(E40:E67)/28</f>
        <v>2.1892857142857145</v>
      </c>
      <c r="E4" s="113">
        <f>SUM(E68:E98)/31</f>
        <v>2.7064516129032254</v>
      </c>
      <c r="F4" s="48">
        <f>SUM(E99:E128)/30</f>
        <v>5.24</v>
      </c>
      <c r="G4" s="48">
        <f>SUM(E129:E159)/31</f>
        <v>7.567741935483871</v>
      </c>
      <c r="H4" s="48">
        <f>SUM(E160:E189)/30</f>
        <v>11.106666666666666</v>
      </c>
      <c r="I4" s="113">
        <f>SUM(E190:E220)/31</f>
        <v>11.499999999999996</v>
      </c>
      <c r="J4" s="48">
        <f>SUM(E221:E251)/31</f>
        <v>11.341935483870964</v>
      </c>
      <c r="K4" s="48">
        <f>SUM(E252:E281)/30</f>
        <v>9.966666666666667</v>
      </c>
      <c r="L4" s="48">
        <f>SUM(E282:E312)/31</f>
        <v>6.945161290322582</v>
      </c>
      <c r="M4" s="48">
        <f>SUM(E313:E342)/30</f>
        <v>3.060000000000001</v>
      </c>
      <c r="N4" s="171">
        <f>SUM(E343:E373)/31</f>
        <v>1.9096774193548385</v>
      </c>
      <c r="O4" s="58">
        <f>SUM(C4:N4)/12</f>
        <v>6.444196748591909</v>
      </c>
      <c r="P4" s="65" t="s">
        <v>297</v>
      </c>
      <c r="Q4" s="66" t="s">
        <v>298</v>
      </c>
    </row>
    <row r="5" spans="1:17" ht="11.25" customHeight="1">
      <c r="A5" s="5" t="s">
        <v>243</v>
      </c>
      <c r="B5" s="81" t="s">
        <v>287</v>
      </c>
      <c r="C5" s="47">
        <f aca="true" t="shared" si="0" ref="C5:I5">SUM(C3:C4)/2</f>
        <v>6.656451612903226</v>
      </c>
      <c r="D5" s="47">
        <f t="shared" si="0"/>
        <v>5.248214285714287</v>
      </c>
      <c r="E5" s="139">
        <f t="shared" si="0"/>
        <v>7.070967741935485</v>
      </c>
      <c r="F5" s="55">
        <f t="shared" si="0"/>
        <v>11.086666666666666</v>
      </c>
      <c r="G5" s="47">
        <f t="shared" si="0"/>
        <v>12.07258064516129</v>
      </c>
      <c r="H5" s="47">
        <f t="shared" si="0"/>
        <v>15.588333333333333</v>
      </c>
      <c r="I5" s="114">
        <f t="shared" si="0"/>
        <v>15.441935483870965</v>
      </c>
      <c r="J5" s="47">
        <f aca="true" t="shared" si="1" ref="J5:O5">SUM(J3:J4)/2</f>
        <v>16.0758064516129</v>
      </c>
      <c r="K5" s="182">
        <f t="shared" si="1"/>
        <v>14.05166666666667</v>
      </c>
      <c r="L5" s="47">
        <f t="shared" si="1"/>
        <v>10.687096774193549</v>
      </c>
      <c r="M5" s="47">
        <f t="shared" si="1"/>
        <v>6.483333333333333</v>
      </c>
      <c r="N5" s="172">
        <f t="shared" si="1"/>
        <v>4.49032258064516</v>
      </c>
      <c r="O5" s="59">
        <f t="shared" si="1"/>
        <v>10.41278129800307</v>
      </c>
      <c r="P5" s="67" t="s">
        <v>299</v>
      </c>
      <c r="Q5" s="68" t="s">
        <v>300</v>
      </c>
    </row>
    <row r="6" spans="1:17" ht="11.25" customHeight="1" thickBot="1">
      <c r="A6" s="33" t="s">
        <v>244</v>
      </c>
      <c r="B6" s="82" t="s">
        <v>288</v>
      </c>
      <c r="C6" s="56">
        <f>SUM(P9:P39)</f>
        <v>51</v>
      </c>
      <c r="D6" s="56">
        <f>SUM(P40:P67)</f>
        <v>56</v>
      </c>
      <c r="E6" s="115">
        <f>SUM(P68:P98)</f>
        <v>31</v>
      </c>
      <c r="F6" s="56">
        <f>SUM(P99:P128)</f>
        <v>9</v>
      </c>
      <c r="G6" s="56">
        <f>SUM(P129:P159)</f>
        <v>79</v>
      </c>
      <c r="H6" s="56">
        <f>SUM(P160:P189)</f>
        <v>136</v>
      </c>
      <c r="I6" s="115">
        <f>SUM(P190:P220)</f>
        <v>124</v>
      </c>
      <c r="J6" s="56">
        <f>SUM(P221:P251)</f>
        <v>28</v>
      </c>
      <c r="K6" s="183">
        <f>SUM(P252:P281)</f>
        <v>27</v>
      </c>
      <c r="L6" s="56">
        <f>SUM(P282:P312)</f>
        <v>18</v>
      </c>
      <c r="M6" s="56">
        <f>SUM(P313:P342)</f>
        <v>49</v>
      </c>
      <c r="N6" s="173">
        <f>SUM(P343:P373)</f>
        <v>53</v>
      </c>
      <c r="O6" s="58">
        <f>SUM(C6:N6)</f>
        <v>661</v>
      </c>
      <c r="P6" s="69" t="s">
        <v>301</v>
      </c>
      <c r="Q6" s="70" t="s">
        <v>302</v>
      </c>
    </row>
    <row r="7" spans="2:22" ht="38.25" customHeight="1" thickBot="1" thickTop="1">
      <c r="B7" s="85" t="s">
        <v>290</v>
      </c>
      <c r="C7" s="95" t="s">
        <v>236</v>
      </c>
      <c r="D7" s="20" t="s">
        <v>232</v>
      </c>
      <c r="E7" s="21" t="s">
        <v>264</v>
      </c>
      <c r="F7" s="22" t="s">
        <v>254</v>
      </c>
      <c r="G7" s="54" t="s">
        <v>238</v>
      </c>
      <c r="H7" s="20" t="s">
        <v>237</v>
      </c>
      <c r="I7" s="24" t="s">
        <v>242</v>
      </c>
      <c r="J7" s="25" t="s">
        <v>239</v>
      </c>
      <c r="K7" s="26" t="s">
        <v>79</v>
      </c>
      <c r="L7" s="26" t="s">
        <v>263</v>
      </c>
      <c r="M7" s="27" t="s">
        <v>241</v>
      </c>
      <c r="N7" s="28" t="s">
        <v>240</v>
      </c>
      <c r="O7" s="18" t="s">
        <v>247</v>
      </c>
      <c r="P7" s="25" t="s">
        <v>234</v>
      </c>
      <c r="Q7" s="29" t="s">
        <v>233</v>
      </c>
      <c r="R7" s="25" t="s">
        <v>246</v>
      </c>
      <c r="S7" s="30" t="s">
        <v>235</v>
      </c>
      <c r="T7" s="151" t="s">
        <v>231</v>
      </c>
      <c r="U7" s="23" t="s">
        <v>229</v>
      </c>
      <c r="V7" s="23" t="s">
        <v>230</v>
      </c>
    </row>
    <row r="8" spans="1:37" ht="15.75" customHeight="1" thickBot="1" thickTop="1">
      <c r="A8" s="40"/>
      <c r="B8" s="126" t="s">
        <v>265</v>
      </c>
      <c r="D8" s="22"/>
      <c r="E8" s="136"/>
      <c r="F8" s="101"/>
      <c r="G8" s="101"/>
      <c r="H8" s="102"/>
      <c r="I8" s="9"/>
      <c r="J8" s="10"/>
      <c r="K8" s="184"/>
      <c r="L8" s="29"/>
      <c r="M8" s="10"/>
      <c r="N8" s="11"/>
      <c r="O8" s="12"/>
      <c r="P8" s="13"/>
      <c r="Q8" s="14"/>
      <c r="R8" s="15"/>
      <c r="S8" s="16"/>
      <c r="T8" s="17"/>
      <c r="U8" s="18"/>
      <c r="V8" s="19"/>
      <c r="AH8" s="189" t="s">
        <v>269</v>
      </c>
      <c r="AI8" s="189" t="s">
        <v>270</v>
      </c>
      <c r="AJ8" s="189" t="s">
        <v>271</v>
      </c>
      <c r="AK8" s="189" t="s">
        <v>272</v>
      </c>
    </row>
    <row r="9" spans="1:37" ht="12" customHeight="1" thickTop="1">
      <c r="A9" s="76">
        <v>39083</v>
      </c>
      <c r="B9" s="86">
        <v>5.4</v>
      </c>
      <c r="C9" s="96">
        <v>3.4</v>
      </c>
      <c r="D9" s="131">
        <v>7.5</v>
      </c>
      <c r="E9" s="131">
        <v>3.3</v>
      </c>
      <c r="F9" s="103">
        <f aca="true" t="shared" si="2" ref="F9:F72">AVERAGE(D9:E9)</f>
        <v>5.4</v>
      </c>
      <c r="G9" s="103">
        <f>100*(AJ9/AH9)</f>
        <v>69.09296613814679</v>
      </c>
      <c r="H9" s="104">
        <f aca="true" t="shared" si="3" ref="H9:H72">AK9</f>
        <v>0.1967051180003111</v>
      </c>
      <c r="I9" s="116">
        <v>2.5</v>
      </c>
      <c r="J9" s="148" t="s">
        <v>309</v>
      </c>
      <c r="K9" s="185" t="s">
        <v>80</v>
      </c>
      <c r="L9" s="148"/>
      <c r="M9" s="1"/>
      <c r="N9" s="167">
        <v>35.7</v>
      </c>
      <c r="O9" s="2"/>
      <c r="P9" s="47">
        <v>2</v>
      </c>
      <c r="Q9" s="163">
        <v>0</v>
      </c>
      <c r="R9" s="8"/>
      <c r="S9" s="3">
        <v>1012</v>
      </c>
      <c r="T9" s="152" t="s">
        <v>305</v>
      </c>
      <c r="U9" s="3"/>
      <c r="V9" s="4"/>
      <c r="AH9" s="189">
        <f aca="true" t="shared" si="4" ref="AH9:AH72">6.107*EXP(17.38*(B9/(239+B9)))</f>
        <v>8.966052258259293</v>
      </c>
      <c r="AI9" s="189">
        <f aca="true" t="shared" si="5" ref="AI9:AI72">IF(W9&gt;=0,6.107*EXP(17.38*(C9/(239+C9))),6.107*EXP(22.44*(C9/(272.4+C9))))</f>
        <v>7.792911450727639</v>
      </c>
      <c r="AJ9" s="189">
        <f aca="true" t="shared" si="6" ref="AJ9:AJ72">IF(C9&gt;=0,AI9-(0.000799*1000*(B9-C9)),AI9-(0.00072*1000*(B9-C9)))</f>
        <v>6.194911450727639</v>
      </c>
      <c r="AK9" s="189">
        <f aca="true" t="shared" si="7" ref="AK9:AK72">239*LN(AJ9/6.107)/(17.38-LN(AJ9/6.107))</f>
        <v>0.1967051180003111</v>
      </c>
    </row>
    <row r="10" spans="1:37" ht="12" customHeight="1">
      <c r="A10" s="44">
        <v>39084</v>
      </c>
      <c r="B10" s="87">
        <v>6</v>
      </c>
      <c r="C10" s="97">
        <v>4.4</v>
      </c>
      <c r="D10" s="97">
        <v>8</v>
      </c>
      <c r="E10" s="97">
        <v>3.9</v>
      </c>
      <c r="F10" s="105">
        <f t="shared" si="2"/>
        <v>5.95</v>
      </c>
      <c r="G10" s="106">
        <f aca="true" t="shared" si="8" ref="G10:G36">100*(AJ10/AH10)</f>
        <v>75.77665086945777</v>
      </c>
      <c r="H10" s="107">
        <f t="shared" si="3"/>
        <v>2.0562273202475545</v>
      </c>
      <c r="I10" s="116">
        <v>1</v>
      </c>
      <c r="J10" s="148" t="s">
        <v>309</v>
      </c>
      <c r="K10" s="185" t="s">
        <v>81</v>
      </c>
      <c r="L10" s="148"/>
      <c r="M10" s="1"/>
      <c r="N10" s="167">
        <v>33.4</v>
      </c>
      <c r="O10" s="2"/>
      <c r="P10" s="47">
        <v>1</v>
      </c>
      <c r="Q10" s="163">
        <v>0</v>
      </c>
      <c r="R10" s="8"/>
      <c r="S10" s="3">
        <v>1016</v>
      </c>
      <c r="T10" s="152" t="s">
        <v>306</v>
      </c>
      <c r="U10" s="3"/>
      <c r="V10" s="4"/>
      <c r="AH10" s="189">
        <f t="shared" si="4"/>
        <v>9.347120306962537</v>
      </c>
      <c r="AI10" s="189">
        <f t="shared" si="5"/>
        <v>8.36133472135519</v>
      </c>
      <c r="AJ10" s="189">
        <f t="shared" si="6"/>
        <v>7.0829347213551905</v>
      </c>
      <c r="AK10" s="189">
        <f t="shared" si="7"/>
        <v>2.0562273202475545</v>
      </c>
    </row>
    <row r="11" spans="1:37" ht="12" customHeight="1">
      <c r="A11" s="44">
        <v>39085</v>
      </c>
      <c r="B11" s="87">
        <v>8.5</v>
      </c>
      <c r="C11" s="97">
        <v>8.3</v>
      </c>
      <c r="D11" s="97">
        <v>11.3</v>
      </c>
      <c r="E11" s="97">
        <v>4.5</v>
      </c>
      <c r="F11" s="106">
        <f t="shared" si="2"/>
        <v>7.9</v>
      </c>
      <c r="G11" s="106">
        <f t="shared" si="8"/>
        <v>97.21132876733138</v>
      </c>
      <c r="H11" s="104">
        <f t="shared" si="3"/>
        <v>8.083614231542798</v>
      </c>
      <c r="I11" s="117">
        <v>0.5</v>
      </c>
      <c r="J11" s="148" t="s">
        <v>309</v>
      </c>
      <c r="K11" s="185" t="s">
        <v>82</v>
      </c>
      <c r="L11" s="148"/>
      <c r="M11" s="1"/>
      <c r="N11" s="167">
        <v>28</v>
      </c>
      <c r="O11" s="2"/>
      <c r="P11" s="47">
        <v>1</v>
      </c>
      <c r="Q11" s="163">
        <v>0</v>
      </c>
      <c r="R11" s="8"/>
      <c r="S11" s="3">
        <v>1020</v>
      </c>
      <c r="T11" s="152" t="s">
        <v>307</v>
      </c>
      <c r="U11" s="3"/>
      <c r="V11" s="4"/>
      <c r="AH11" s="189">
        <f t="shared" si="4"/>
        <v>11.093113863278093</v>
      </c>
      <c r="AI11" s="189">
        <f t="shared" si="5"/>
        <v>10.943563388165682</v>
      </c>
      <c r="AJ11" s="189">
        <f t="shared" si="6"/>
        <v>10.783763388165683</v>
      </c>
      <c r="AK11" s="189">
        <f t="shared" si="7"/>
        <v>8.083614231542798</v>
      </c>
    </row>
    <row r="12" spans="1:37" ht="12" customHeight="1">
      <c r="A12" s="44">
        <v>39086</v>
      </c>
      <c r="B12" s="87">
        <v>8.5</v>
      </c>
      <c r="C12" s="97">
        <v>7.3</v>
      </c>
      <c r="D12" s="97">
        <v>10.6</v>
      </c>
      <c r="E12" s="97">
        <v>8.3</v>
      </c>
      <c r="F12" s="105">
        <f t="shared" si="2"/>
        <v>9.45</v>
      </c>
      <c r="G12" s="106">
        <f t="shared" si="8"/>
        <v>83.50526915458316</v>
      </c>
      <c r="H12" s="107">
        <f t="shared" si="3"/>
        <v>5.8699531475678</v>
      </c>
      <c r="I12" s="116">
        <v>5.5</v>
      </c>
      <c r="J12" s="148" t="s">
        <v>309</v>
      </c>
      <c r="K12" s="185" t="s">
        <v>83</v>
      </c>
      <c r="L12" s="148"/>
      <c r="M12" s="1"/>
      <c r="N12" s="167">
        <v>35.7</v>
      </c>
      <c r="O12" s="2"/>
      <c r="P12" s="47">
        <v>1</v>
      </c>
      <c r="Q12" s="163">
        <v>0</v>
      </c>
      <c r="R12" s="8"/>
      <c r="S12" s="3">
        <v>1005</v>
      </c>
      <c r="T12" s="153" t="s">
        <v>308</v>
      </c>
      <c r="U12" s="3"/>
      <c r="V12" s="4"/>
      <c r="AH12" s="189">
        <f t="shared" si="4"/>
        <v>11.093113863278093</v>
      </c>
      <c r="AI12" s="189">
        <f t="shared" si="5"/>
        <v>10.22213458915475</v>
      </c>
      <c r="AJ12" s="189">
        <f t="shared" si="6"/>
        <v>9.26333458915475</v>
      </c>
      <c r="AK12" s="189">
        <f t="shared" si="7"/>
        <v>5.8699531475678</v>
      </c>
    </row>
    <row r="13" spans="1:37" ht="12" customHeight="1">
      <c r="A13" s="44">
        <v>39087</v>
      </c>
      <c r="B13" s="87">
        <v>8.5</v>
      </c>
      <c r="C13" s="97">
        <v>7.8</v>
      </c>
      <c r="D13" s="97">
        <v>11.6</v>
      </c>
      <c r="E13" s="97">
        <v>2</v>
      </c>
      <c r="F13" s="106">
        <f t="shared" si="2"/>
        <v>6.8</v>
      </c>
      <c r="G13" s="106">
        <f t="shared" si="8"/>
        <v>90.30945279339494</v>
      </c>
      <c r="H13" s="104">
        <f t="shared" si="3"/>
        <v>7.005944115667464</v>
      </c>
      <c r="I13" s="116">
        <v>-1</v>
      </c>
      <c r="J13" s="148" t="s">
        <v>309</v>
      </c>
      <c r="K13" s="185" t="s">
        <v>82</v>
      </c>
      <c r="L13" s="148"/>
      <c r="M13" s="1"/>
      <c r="N13" s="167">
        <v>19.6</v>
      </c>
      <c r="O13" s="2"/>
      <c r="P13" s="47">
        <v>1</v>
      </c>
      <c r="Q13" s="163">
        <v>0</v>
      </c>
      <c r="R13" s="8"/>
      <c r="S13" s="3">
        <v>1012</v>
      </c>
      <c r="T13" s="153" t="s">
        <v>310</v>
      </c>
      <c r="U13" s="3"/>
      <c r="V13" s="4"/>
      <c r="AH13" s="189">
        <f t="shared" si="4"/>
        <v>11.093113863278093</v>
      </c>
      <c r="AI13" s="189">
        <f t="shared" si="5"/>
        <v>10.57743042767468</v>
      </c>
      <c r="AJ13" s="189">
        <f t="shared" si="6"/>
        <v>10.018130427674679</v>
      </c>
      <c r="AK13" s="189">
        <f t="shared" si="7"/>
        <v>7.005944115667464</v>
      </c>
    </row>
    <row r="14" spans="1:37" ht="12" customHeight="1">
      <c r="A14" s="44">
        <v>39088</v>
      </c>
      <c r="B14" s="87">
        <v>5.3</v>
      </c>
      <c r="C14" s="97">
        <v>5.2</v>
      </c>
      <c r="D14" s="97">
        <v>7.1</v>
      </c>
      <c r="E14" s="97">
        <v>1.9</v>
      </c>
      <c r="F14" s="105">
        <f t="shared" si="2"/>
        <v>4.5</v>
      </c>
      <c r="G14" s="106">
        <f t="shared" si="8"/>
        <v>98.40878655531799</v>
      </c>
      <c r="H14" s="107">
        <f t="shared" si="3"/>
        <v>5.069751611827874</v>
      </c>
      <c r="I14" s="116">
        <v>-1.4</v>
      </c>
      <c r="J14" s="148" t="s">
        <v>309</v>
      </c>
      <c r="K14" s="185" t="s">
        <v>84</v>
      </c>
      <c r="L14" s="148"/>
      <c r="M14" s="1"/>
      <c r="N14" s="167">
        <v>17.3</v>
      </c>
      <c r="O14" s="2"/>
      <c r="P14" s="47">
        <v>1</v>
      </c>
      <c r="Q14" s="163">
        <v>0</v>
      </c>
      <c r="R14" s="8"/>
      <c r="S14" s="3">
        <v>1013</v>
      </c>
      <c r="T14" s="153" t="s">
        <v>311</v>
      </c>
      <c r="U14" s="3"/>
      <c r="V14" s="4"/>
      <c r="AH14" s="189">
        <f t="shared" si="4"/>
        <v>8.903891765391034</v>
      </c>
      <c r="AI14" s="189">
        <f t="shared" si="5"/>
        <v>8.842111842520199</v>
      </c>
      <c r="AJ14" s="189">
        <f t="shared" si="6"/>
        <v>8.762211842520198</v>
      </c>
      <c r="AK14" s="189">
        <f t="shared" si="7"/>
        <v>5.069751611827874</v>
      </c>
    </row>
    <row r="15" spans="1:47" ht="12" customHeight="1">
      <c r="A15" s="44">
        <v>39089</v>
      </c>
      <c r="B15" s="87">
        <v>9</v>
      </c>
      <c r="C15" s="97">
        <v>8.9</v>
      </c>
      <c r="D15" s="97">
        <v>10.5</v>
      </c>
      <c r="E15" s="97">
        <v>5.6</v>
      </c>
      <c r="F15" s="106">
        <f t="shared" si="2"/>
        <v>8.05</v>
      </c>
      <c r="G15" s="106">
        <f t="shared" si="8"/>
        <v>98.63032819236417</v>
      </c>
      <c r="H15" s="104">
        <f t="shared" si="3"/>
        <v>8.795964342170066</v>
      </c>
      <c r="I15" s="116">
        <v>0.7</v>
      </c>
      <c r="J15" s="148" t="s">
        <v>309</v>
      </c>
      <c r="K15" s="185" t="s">
        <v>85</v>
      </c>
      <c r="L15" s="148"/>
      <c r="M15" s="1"/>
      <c r="N15" s="167">
        <v>35.7</v>
      </c>
      <c r="O15" s="2"/>
      <c r="P15" s="47">
        <v>4</v>
      </c>
      <c r="Q15" s="163">
        <v>0</v>
      </c>
      <c r="R15" s="8"/>
      <c r="S15" s="3">
        <v>1006</v>
      </c>
      <c r="T15" s="153" t="s">
        <v>312</v>
      </c>
      <c r="U15" s="3"/>
      <c r="V15" s="4"/>
      <c r="AH15" s="189">
        <f t="shared" si="4"/>
        <v>11.474893337456098</v>
      </c>
      <c r="AI15" s="189">
        <f t="shared" si="5"/>
        <v>11.397624958456682</v>
      </c>
      <c r="AJ15" s="189">
        <f t="shared" si="6"/>
        <v>11.317724958456681</v>
      </c>
      <c r="AK15" s="189">
        <f t="shared" si="7"/>
        <v>8.795964342170066</v>
      </c>
      <c r="AU15" t="e">
        <f>W7*(10^(85/(18429.1+(67.53*#REF!)+(0.003*31)))-1)</f>
        <v>#REF!</v>
      </c>
    </row>
    <row r="16" spans="1:47" ht="12" customHeight="1">
      <c r="A16" s="44">
        <v>39090</v>
      </c>
      <c r="B16" s="87">
        <v>4.6</v>
      </c>
      <c r="C16" s="97">
        <v>4.3</v>
      </c>
      <c r="D16" s="97">
        <v>12.2</v>
      </c>
      <c r="E16" s="97">
        <v>3.7</v>
      </c>
      <c r="F16" s="105">
        <f t="shared" si="2"/>
        <v>7.949999999999999</v>
      </c>
      <c r="G16" s="106">
        <f t="shared" si="8"/>
        <v>95.09250428753818</v>
      </c>
      <c r="H16" s="107">
        <f t="shared" si="3"/>
        <v>3.883249272345575</v>
      </c>
      <c r="I16" s="116">
        <v>0.5</v>
      </c>
      <c r="J16" s="148" t="s">
        <v>309</v>
      </c>
      <c r="K16" s="185" t="s">
        <v>86</v>
      </c>
      <c r="L16" s="148"/>
      <c r="M16" s="1"/>
      <c r="N16" s="167">
        <v>31.1</v>
      </c>
      <c r="O16" s="2"/>
      <c r="P16" s="47">
        <v>2</v>
      </c>
      <c r="Q16" s="163">
        <v>0</v>
      </c>
      <c r="R16" s="8"/>
      <c r="S16" s="3">
        <v>998</v>
      </c>
      <c r="T16" s="153" t="s">
        <v>78</v>
      </c>
      <c r="U16" s="3"/>
      <c r="V16" s="4"/>
      <c r="AH16" s="189">
        <f t="shared" si="4"/>
        <v>8.479312848497392</v>
      </c>
      <c r="AI16" s="189">
        <f t="shared" si="5"/>
        <v>8.302890934011156</v>
      </c>
      <c r="AJ16" s="189">
        <f t="shared" si="6"/>
        <v>8.063190934011157</v>
      </c>
      <c r="AK16" s="189">
        <f t="shared" si="7"/>
        <v>3.883249272345575</v>
      </c>
      <c r="AU16" t="e">
        <f>W8*(10^(85/(18429.1+(67.53*#REF!)+(0.003*31)))-1)</f>
        <v>#REF!</v>
      </c>
    </row>
    <row r="17" spans="1:47" ht="12" customHeight="1">
      <c r="A17" s="44">
        <v>39091</v>
      </c>
      <c r="B17" s="87">
        <v>12.3</v>
      </c>
      <c r="C17" s="97">
        <v>10.2</v>
      </c>
      <c r="D17" s="97">
        <v>14.2</v>
      </c>
      <c r="E17" s="97">
        <v>8.8</v>
      </c>
      <c r="F17" s="106">
        <f t="shared" si="2"/>
        <v>11.5</v>
      </c>
      <c r="G17" s="106">
        <f t="shared" si="8"/>
        <v>75.26204564997248</v>
      </c>
      <c r="H17" s="104">
        <f t="shared" si="3"/>
        <v>8.052346908070218</v>
      </c>
      <c r="I17" s="116">
        <v>2</v>
      </c>
      <c r="J17" s="148" t="s">
        <v>309</v>
      </c>
      <c r="K17" s="185"/>
      <c r="L17" s="148"/>
      <c r="M17" s="1"/>
      <c r="N17" s="167">
        <v>38</v>
      </c>
      <c r="O17" s="2"/>
      <c r="P17" s="47">
        <v>7</v>
      </c>
      <c r="Q17" s="163">
        <v>0</v>
      </c>
      <c r="R17" s="8"/>
      <c r="S17" s="3">
        <v>994</v>
      </c>
      <c r="T17" s="153" t="s">
        <v>313</v>
      </c>
      <c r="U17" s="3"/>
      <c r="V17" s="4"/>
      <c r="AH17" s="189">
        <f t="shared" si="4"/>
        <v>14.297835429263056</v>
      </c>
      <c r="AI17" s="189">
        <f t="shared" si="5"/>
        <v>12.4387434277299</v>
      </c>
      <c r="AJ17" s="189">
        <f t="shared" si="6"/>
        <v>10.760843427729899</v>
      </c>
      <c r="AK17" s="189">
        <f t="shared" si="7"/>
        <v>8.052346908070218</v>
      </c>
      <c r="AU17">
        <f aca="true" t="shared" si="9" ref="AU17:AU24">W9*(10^(85/(18429.1+(67.53*B9)+(0.003*31)))-1)</f>
        <v>0</v>
      </c>
    </row>
    <row r="18" spans="1:47" ht="12" customHeight="1">
      <c r="A18" s="44">
        <v>39092</v>
      </c>
      <c r="B18" s="87">
        <v>6.1</v>
      </c>
      <c r="C18" s="97">
        <v>5.3</v>
      </c>
      <c r="D18" s="97">
        <v>10.2</v>
      </c>
      <c r="E18" s="97">
        <v>3.8</v>
      </c>
      <c r="F18" s="105">
        <f t="shared" si="2"/>
        <v>7</v>
      </c>
      <c r="G18" s="106">
        <f t="shared" si="8"/>
        <v>87.81014044246034</v>
      </c>
      <c r="H18" s="107">
        <f t="shared" si="3"/>
        <v>4.2343031135072335</v>
      </c>
      <c r="I18" s="116">
        <v>0.5</v>
      </c>
      <c r="J18" s="148" t="s">
        <v>309</v>
      </c>
      <c r="K18" s="185" t="s">
        <v>88</v>
      </c>
      <c r="L18" s="148"/>
      <c r="M18" s="1"/>
      <c r="N18" s="167">
        <v>34.5</v>
      </c>
      <c r="O18" s="2"/>
      <c r="P18" s="47">
        <v>2</v>
      </c>
      <c r="Q18" s="163">
        <v>0</v>
      </c>
      <c r="R18" s="8"/>
      <c r="S18" s="3">
        <v>1001</v>
      </c>
      <c r="T18" s="153" t="s">
        <v>314</v>
      </c>
      <c r="U18" s="3"/>
      <c r="V18" s="4"/>
      <c r="AH18" s="189">
        <f t="shared" si="4"/>
        <v>9.41200153393066</v>
      </c>
      <c r="AI18" s="189">
        <f t="shared" si="5"/>
        <v>8.903891765391034</v>
      </c>
      <c r="AJ18" s="189">
        <f t="shared" si="6"/>
        <v>8.264691765391033</v>
      </c>
      <c r="AK18" s="189">
        <f t="shared" si="7"/>
        <v>4.2343031135072335</v>
      </c>
      <c r="AU18">
        <f t="shared" si="9"/>
        <v>0</v>
      </c>
    </row>
    <row r="19" spans="1:47" ht="12" customHeight="1">
      <c r="A19" s="44">
        <v>39093</v>
      </c>
      <c r="B19" s="87">
        <v>11.5</v>
      </c>
      <c r="C19" s="97">
        <v>10.5</v>
      </c>
      <c r="D19" s="97">
        <v>11.5</v>
      </c>
      <c r="E19" s="97">
        <v>6</v>
      </c>
      <c r="F19" s="106">
        <f t="shared" si="2"/>
        <v>8.75</v>
      </c>
      <c r="G19" s="106">
        <f t="shared" si="8"/>
        <v>87.67872670149517</v>
      </c>
      <c r="H19" s="104">
        <f t="shared" si="3"/>
        <v>9.529242438444944</v>
      </c>
      <c r="I19" s="116">
        <v>5.6</v>
      </c>
      <c r="J19" s="148" t="s">
        <v>309</v>
      </c>
      <c r="K19" s="185" t="s">
        <v>89</v>
      </c>
      <c r="L19" s="148"/>
      <c r="M19" s="1"/>
      <c r="N19" s="167">
        <v>57.5</v>
      </c>
      <c r="O19" s="2"/>
      <c r="P19" s="47">
        <v>4</v>
      </c>
      <c r="Q19" s="163">
        <v>0</v>
      </c>
      <c r="R19" s="8"/>
      <c r="S19" s="3">
        <v>996</v>
      </c>
      <c r="T19" s="153" t="s">
        <v>315</v>
      </c>
      <c r="U19" s="3"/>
      <c r="V19" s="4"/>
      <c r="AH19" s="189">
        <f t="shared" si="4"/>
        <v>13.56265263970658</v>
      </c>
      <c r="AI19" s="189">
        <f t="shared" si="5"/>
        <v>12.690561141441451</v>
      </c>
      <c r="AJ19" s="189">
        <f t="shared" si="6"/>
        <v>11.891561141441452</v>
      </c>
      <c r="AK19" s="189">
        <f t="shared" si="7"/>
        <v>9.529242438444944</v>
      </c>
      <c r="AU19">
        <f t="shared" si="9"/>
        <v>0</v>
      </c>
    </row>
    <row r="20" spans="1:47" ht="12" customHeight="1">
      <c r="A20" s="44">
        <v>39094</v>
      </c>
      <c r="B20" s="87">
        <v>10</v>
      </c>
      <c r="C20" s="97">
        <v>8.7</v>
      </c>
      <c r="D20" s="97">
        <v>13.7</v>
      </c>
      <c r="E20" s="97">
        <v>6.5</v>
      </c>
      <c r="F20" s="105">
        <f t="shared" si="2"/>
        <v>10.1</v>
      </c>
      <c r="G20" s="106">
        <f t="shared" si="8"/>
        <v>83.15405607439853</v>
      </c>
      <c r="H20" s="107">
        <f t="shared" si="3"/>
        <v>7.276591421265747</v>
      </c>
      <c r="I20" s="116">
        <v>2.3</v>
      </c>
      <c r="J20" s="148" t="s">
        <v>309</v>
      </c>
      <c r="K20" s="185" t="s">
        <v>90</v>
      </c>
      <c r="L20" s="148"/>
      <c r="M20" s="1"/>
      <c r="N20" s="167">
        <v>43.7</v>
      </c>
      <c r="O20" s="2"/>
      <c r="P20" s="47">
        <v>0</v>
      </c>
      <c r="Q20" s="163">
        <v>0</v>
      </c>
      <c r="R20" s="8"/>
      <c r="S20" s="3">
        <v>1015</v>
      </c>
      <c r="T20" s="152" t="s">
        <v>316</v>
      </c>
      <c r="U20" s="3"/>
      <c r="V20" s="4"/>
      <c r="AH20" s="189">
        <f t="shared" si="4"/>
        <v>12.273317807277772</v>
      </c>
      <c r="AI20" s="189">
        <f t="shared" si="5"/>
        <v>11.244461571652899</v>
      </c>
      <c r="AJ20" s="189">
        <f t="shared" si="6"/>
        <v>10.205761571652898</v>
      </c>
      <c r="AK20" s="189">
        <f t="shared" si="7"/>
        <v>7.276591421265747</v>
      </c>
      <c r="AU20">
        <f t="shared" si="9"/>
        <v>0</v>
      </c>
    </row>
    <row r="21" spans="1:47" ht="12" customHeight="1">
      <c r="A21" s="44">
        <v>39095</v>
      </c>
      <c r="B21" s="87">
        <v>10.1</v>
      </c>
      <c r="C21" s="97">
        <v>9.5</v>
      </c>
      <c r="D21" s="97">
        <v>11.7</v>
      </c>
      <c r="E21" s="97">
        <v>6.5</v>
      </c>
      <c r="F21" s="106">
        <f t="shared" si="2"/>
        <v>9.1</v>
      </c>
      <c r="G21" s="106">
        <f t="shared" si="8"/>
        <v>92.1737804334137</v>
      </c>
      <c r="H21" s="104">
        <f t="shared" si="3"/>
        <v>8.888535613289363</v>
      </c>
      <c r="I21" s="116">
        <v>5.9</v>
      </c>
      <c r="J21" s="148" t="s">
        <v>309</v>
      </c>
      <c r="K21" s="185" t="s">
        <v>87</v>
      </c>
      <c r="L21" s="148"/>
      <c r="M21" s="1"/>
      <c r="N21" s="167">
        <v>44.9</v>
      </c>
      <c r="O21" s="2"/>
      <c r="P21" s="47">
        <v>0</v>
      </c>
      <c r="Q21" s="163">
        <v>0</v>
      </c>
      <c r="R21" s="8"/>
      <c r="S21" s="3">
        <v>1014</v>
      </c>
      <c r="T21" s="153" t="s">
        <v>317</v>
      </c>
      <c r="U21" s="3"/>
      <c r="V21" s="4"/>
      <c r="AH21" s="189">
        <f t="shared" si="4"/>
        <v>12.355786973925246</v>
      </c>
      <c r="AI21" s="189">
        <f t="shared" si="5"/>
        <v>11.868195956166188</v>
      </c>
      <c r="AJ21" s="189">
        <f t="shared" si="6"/>
        <v>11.388795956166188</v>
      </c>
      <c r="AK21" s="189">
        <f t="shared" si="7"/>
        <v>8.888535613289363</v>
      </c>
      <c r="AU21">
        <f t="shared" si="9"/>
        <v>0</v>
      </c>
    </row>
    <row r="22" spans="1:47" ht="12" customHeight="1">
      <c r="A22" s="44">
        <v>39096</v>
      </c>
      <c r="B22" s="87">
        <v>3.1</v>
      </c>
      <c r="C22" s="97">
        <v>2.1</v>
      </c>
      <c r="D22" s="97">
        <v>8.4</v>
      </c>
      <c r="E22" s="97">
        <v>3.1</v>
      </c>
      <c r="F22" s="105">
        <f t="shared" si="2"/>
        <v>5.75</v>
      </c>
      <c r="G22" s="106">
        <f t="shared" si="8"/>
        <v>82.6580353222537</v>
      </c>
      <c r="H22" s="107">
        <f t="shared" si="3"/>
        <v>0.44204829016018693</v>
      </c>
      <c r="I22" s="116">
        <v>-1</v>
      </c>
      <c r="J22" s="148" t="s">
        <v>309</v>
      </c>
      <c r="K22" s="185" t="s">
        <v>91</v>
      </c>
      <c r="L22" s="148"/>
      <c r="M22" s="1"/>
      <c r="N22" s="167">
        <v>28.8</v>
      </c>
      <c r="O22" s="2"/>
      <c r="P22" s="47">
        <v>0</v>
      </c>
      <c r="Q22" s="163">
        <v>0</v>
      </c>
      <c r="R22" s="8"/>
      <c r="S22" s="3">
        <v>1024</v>
      </c>
      <c r="T22" s="152" t="s">
        <v>318</v>
      </c>
      <c r="U22" s="3"/>
      <c r="V22" s="4"/>
      <c r="AH22" s="189">
        <f t="shared" si="4"/>
        <v>7.629177622521602</v>
      </c>
      <c r="AI22" s="189">
        <f t="shared" si="5"/>
        <v>7.105128334021381</v>
      </c>
      <c r="AJ22" s="189">
        <f t="shared" si="6"/>
        <v>6.3061283340213805</v>
      </c>
      <c r="AK22" s="189">
        <f t="shared" si="7"/>
        <v>0.44204829016018693</v>
      </c>
      <c r="AU22">
        <f t="shared" si="9"/>
        <v>0</v>
      </c>
    </row>
    <row r="23" spans="1:47" ht="12" customHeight="1">
      <c r="A23" s="44">
        <v>39097</v>
      </c>
      <c r="B23" s="87">
        <v>7.4</v>
      </c>
      <c r="C23" s="97">
        <v>5.4</v>
      </c>
      <c r="D23" s="97">
        <v>9.4</v>
      </c>
      <c r="E23" s="97">
        <v>4</v>
      </c>
      <c r="F23" s="106">
        <f t="shared" si="2"/>
        <v>6.7</v>
      </c>
      <c r="G23" s="106">
        <f t="shared" si="8"/>
        <v>71.58772620528237</v>
      </c>
      <c r="H23" s="104">
        <f t="shared" si="3"/>
        <v>2.609574373280692</v>
      </c>
      <c r="I23" s="116">
        <v>0.5</v>
      </c>
      <c r="J23" s="148" t="s">
        <v>309</v>
      </c>
      <c r="K23" s="185" t="s">
        <v>92</v>
      </c>
      <c r="L23" s="148"/>
      <c r="M23" s="1"/>
      <c r="N23" s="167">
        <v>41.1</v>
      </c>
      <c r="O23" s="2"/>
      <c r="P23" s="47">
        <v>0</v>
      </c>
      <c r="Q23" s="3">
        <v>0</v>
      </c>
      <c r="R23" s="8"/>
      <c r="S23" s="3">
        <v>1020</v>
      </c>
      <c r="T23" s="152" t="s">
        <v>319</v>
      </c>
      <c r="U23" s="3"/>
      <c r="V23" s="4"/>
      <c r="AH23" s="189">
        <f t="shared" si="4"/>
        <v>10.29234011027384</v>
      </c>
      <c r="AI23" s="189">
        <f t="shared" si="5"/>
        <v>8.966052258259293</v>
      </c>
      <c r="AJ23" s="189">
        <f t="shared" si="6"/>
        <v>7.368052258259293</v>
      </c>
      <c r="AK23" s="189">
        <f t="shared" si="7"/>
        <v>2.609574373280692</v>
      </c>
      <c r="AU23">
        <f t="shared" si="9"/>
        <v>0</v>
      </c>
    </row>
    <row r="24" spans="1:47" ht="12" customHeight="1">
      <c r="A24" s="44">
        <v>39098</v>
      </c>
      <c r="B24" s="87">
        <v>7.3</v>
      </c>
      <c r="C24" s="97">
        <v>7.2</v>
      </c>
      <c r="D24" s="97">
        <v>9.1</v>
      </c>
      <c r="E24" s="97">
        <v>6.5</v>
      </c>
      <c r="F24" s="105">
        <f t="shared" si="2"/>
        <v>7.8</v>
      </c>
      <c r="G24" s="106">
        <f t="shared" si="8"/>
        <v>98.53569637118363</v>
      </c>
      <c r="H24" s="107">
        <f t="shared" si="3"/>
        <v>7.084755602763467</v>
      </c>
      <c r="I24" s="116">
        <v>4.1</v>
      </c>
      <c r="J24" s="148" t="s">
        <v>309</v>
      </c>
      <c r="K24" s="185" t="s">
        <v>93</v>
      </c>
      <c r="L24" s="148"/>
      <c r="M24" s="1"/>
      <c r="N24" s="167">
        <v>20.7</v>
      </c>
      <c r="O24" s="2"/>
      <c r="P24" s="47">
        <v>4</v>
      </c>
      <c r="Q24" s="3">
        <v>0</v>
      </c>
      <c r="R24" s="8"/>
      <c r="S24" s="3">
        <v>1012</v>
      </c>
      <c r="T24" s="152" t="s">
        <v>320</v>
      </c>
      <c r="U24" s="3"/>
      <c r="V24" s="4"/>
      <c r="AH24" s="189">
        <f t="shared" si="4"/>
        <v>10.22213458915475</v>
      </c>
      <c r="AI24" s="189">
        <f t="shared" si="5"/>
        <v>10.152351501423265</v>
      </c>
      <c r="AJ24" s="189">
        <f t="shared" si="6"/>
        <v>10.072451501423265</v>
      </c>
      <c r="AK24" s="189">
        <f t="shared" si="7"/>
        <v>7.084755602763467</v>
      </c>
      <c r="AU24">
        <f t="shared" si="9"/>
        <v>0</v>
      </c>
    </row>
    <row r="25" spans="1:37" ht="12" customHeight="1">
      <c r="A25" s="44">
        <v>39099</v>
      </c>
      <c r="B25" s="87">
        <v>8.2</v>
      </c>
      <c r="C25" s="97">
        <v>7.2</v>
      </c>
      <c r="D25" s="97">
        <v>9.8</v>
      </c>
      <c r="E25" s="97">
        <v>5.4</v>
      </c>
      <c r="F25" s="106">
        <f t="shared" si="2"/>
        <v>7.6000000000000005</v>
      </c>
      <c r="G25" s="106">
        <f t="shared" si="8"/>
        <v>86.05169536639174</v>
      </c>
      <c r="H25" s="104">
        <f t="shared" si="3"/>
        <v>6.009630532903637</v>
      </c>
      <c r="I25" s="116">
        <v>4</v>
      </c>
      <c r="J25" s="148" t="s">
        <v>309</v>
      </c>
      <c r="K25" s="185" t="s">
        <v>90</v>
      </c>
      <c r="L25" s="148"/>
      <c r="M25" s="1"/>
      <c r="N25" s="167">
        <v>41.4</v>
      </c>
      <c r="O25" s="2"/>
      <c r="P25" s="47">
        <v>1</v>
      </c>
      <c r="Q25" s="3">
        <v>0</v>
      </c>
      <c r="R25" s="8"/>
      <c r="S25" s="3">
        <v>1000</v>
      </c>
      <c r="T25" s="153" t="s">
        <v>321</v>
      </c>
      <c r="U25" s="3"/>
      <c r="V25" s="4"/>
      <c r="AH25" s="189">
        <f t="shared" si="4"/>
        <v>10.869456390833992</v>
      </c>
      <c r="AI25" s="189">
        <f t="shared" si="5"/>
        <v>10.152351501423265</v>
      </c>
      <c r="AJ25" s="189">
        <f t="shared" si="6"/>
        <v>9.353351501423266</v>
      </c>
      <c r="AK25" s="189">
        <f t="shared" si="7"/>
        <v>6.009630532903637</v>
      </c>
    </row>
    <row r="26" spans="1:37" ht="12" customHeight="1">
      <c r="A26" s="44">
        <v>39100</v>
      </c>
      <c r="B26" s="87">
        <v>11.8</v>
      </c>
      <c r="C26" s="97">
        <v>10.2</v>
      </c>
      <c r="D26" s="97">
        <v>12.3</v>
      </c>
      <c r="E26" s="97">
        <v>5.4</v>
      </c>
      <c r="F26" s="105">
        <f t="shared" si="2"/>
        <v>8.850000000000001</v>
      </c>
      <c r="G26" s="106">
        <f t="shared" si="8"/>
        <v>80.67122652619729</v>
      </c>
      <c r="H26" s="107">
        <f t="shared" si="3"/>
        <v>8.589136019621394</v>
      </c>
      <c r="I26" s="116">
        <v>3</v>
      </c>
      <c r="J26" s="148" t="s">
        <v>309</v>
      </c>
      <c r="K26" s="185" t="s">
        <v>94</v>
      </c>
      <c r="L26" s="148"/>
      <c r="M26" s="1"/>
      <c r="N26" s="167">
        <v>67.8</v>
      </c>
      <c r="O26" s="2"/>
      <c r="P26" s="47">
        <v>13</v>
      </c>
      <c r="Q26" s="3">
        <v>0</v>
      </c>
      <c r="R26" s="8"/>
      <c r="S26" s="3">
        <v>978</v>
      </c>
      <c r="T26" s="153" t="s">
        <v>322</v>
      </c>
      <c r="U26" s="3"/>
      <c r="V26" s="4"/>
      <c r="AH26" s="189">
        <f t="shared" si="4"/>
        <v>13.834354463552966</v>
      </c>
      <c r="AI26" s="189">
        <f t="shared" si="5"/>
        <v>12.4387434277299</v>
      </c>
      <c r="AJ26" s="189">
        <f t="shared" si="6"/>
        <v>11.160343427729899</v>
      </c>
      <c r="AK26" s="189">
        <f t="shared" si="7"/>
        <v>8.589136019621394</v>
      </c>
    </row>
    <row r="27" spans="1:37" ht="12" customHeight="1">
      <c r="A27" s="44">
        <v>39101</v>
      </c>
      <c r="B27" s="87">
        <v>8</v>
      </c>
      <c r="C27" s="97">
        <v>6.3</v>
      </c>
      <c r="D27" s="97">
        <v>13.4</v>
      </c>
      <c r="E27" s="97">
        <v>8.6</v>
      </c>
      <c r="F27" s="106">
        <f t="shared" si="2"/>
        <v>11</v>
      </c>
      <c r="G27" s="106">
        <f t="shared" si="8"/>
        <v>76.33112795586493</v>
      </c>
      <c r="H27" s="107">
        <f t="shared" si="3"/>
        <v>4.095780897002597</v>
      </c>
      <c r="I27" s="116">
        <v>5.5</v>
      </c>
      <c r="J27" s="148" t="s">
        <v>309</v>
      </c>
      <c r="K27" s="185" t="s">
        <v>95</v>
      </c>
      <c r="L27" s="148"/>
      <c r="M27" s="1"/>
      <c r="N27" s="167">
        <v>29.9</v>
      </c>
      <c r="O27" s="2"/>
      <c r="P27" s="47">
        <v>0</v>
      </c>
      <c r="Q27" s="3">
        <v>0</v>
      </c>
      <c r="R27" s="8"/>
      <c r="S27" s="3">
        <v>1007</v>
      </c>
      <c r="T27" s="152" t="s">
        <v>323</v>
      </c>
      <c r="U27" s="3"/>
      <c r="V27" s="4"/>
      <c r="AH27" s="189">
        <f t="shared" si="4"/>
        <v>10.722567515390086</v>
      </c>
      <c r="AI27" s="189">
        <f t="shared" si="5"/>
        <v>9.542956730326413</v>
      </c>
      <c r="AJ27" s="189">
        <f t="shared" si="6"/>
        <v>8.184656730326413</v>
      </c>
      <c r="AK27" s="189">
        <f t="shared" si="7"/>
        <v>4.095780897002597</v>
      </c>
    </row>
    <row r="28" spans="1:37" ht="12" customHeight="1">
      <c r="A28" s="44">
        <v>39102</v>
      </c>
      <c r="B28" s="87">
        <v>7.8</v>
      </c>
      <c r="C28" s="97">
        <v>5.3</v>
      </c>
      <c r="D28" s="97">
        <v>13.5</v>
      </c>
      <c r="E28" s="97">
        <v>4.7</v>
      </c>
      <c r="F28" s="105">
        <f t="shared" si="2"/>
        <v>9.1</v>
      </c>
      <c r="G28" s="106">
        <f t="shared" si="8"/>
        <v>65.29366288547</v>
      </c>
      <c r="H28" s="107">
        <f t="shared" si="3"/>
        <v>1.7036454391925078</v>
      </c>
      <c r="I28" s="116">
        <v>4.1</v>
      </c>
      <c r="J28" s="148" t="s">
        <v>309</v>
      </c>
      <c r="K28" s="185" t="s">
        <v>96</v>
      </c>
      <c r="L28" s="148"/>
      <c r="M28" s="1"/>
      <c r="N28" s="167">
        <v>43.7</v>
      </c>
      <c r="O28" s="2"/>
      <c r="P28" s="158">
        <v>2</v>
      </c>
      <c r="Q28" s="3">
        <v>0</v>
      </c>
      <c r="R28" s="8"/>
      <c r="S28" s="3">
        <v>1003</v>
      </c>
      <c r="T28" s="152" t="s">
        <v>324</v>
      </c>
      <c r="U28" s="3"/>
      <c r="V28" s="4"/>
      <c r="AH28" s="189">
        <f t="shared" si="4"/>
        <v>10.57743042767468</v>
      </c>
      <c r="AI28" s="189">
        <f t="shared" si="5"/>
        <v>8.903891765391034</v>
      </c>
      <c r="AJ28" s="189">
        <f t="shared" si="6"/>
        <v>6.906391765391033</v>
      </c>
      <c r="AK28" s="189">
        <f t="shared" si="7"/>
        <v>1.7036454391925078</v>
      </c>
    </row>
    <row r="29" spans="1:37" ht="12" customHeight="1">
      <c r="A29" s="44">
        <v>39103</v>
      </c>
      <c r="B29" s="87">
        <v>3.4</v>
      </c>
      <c r="C29" s="97">
        <v>2.7</v>
      </c>
      <c r="D29" s="97">
        <v>7.2</v>
      </c>
      <c r="E29" s="97">
        <v>3.4</v>
      </c>
      <c r="F29" s="106">
        <f t="shared" si="2"/>
        <v>5.3</v>
      </c>
      <c r="G29" s="106">
        <f t="shared" si="8"/>
        <v>87.98119434856066</v>
      </c>
      <c r="H29" s="104">
        <f t="shared" si="3"/>
        <v>1.6021470344866005</v>
      </c>
      <c r="I29" s="116">
        <v>0.5</v>
      </c>
      <c r="J29" s="148" t="s">
        <v>309</v>
      </c>
      <c r="K29" s="185" t="s">
        <v>90</v>
      </c>
      <c r="L29" s="148"/>
      <c r="M29" s="1"/>
      <c r="N29" s="167">
        <v>36.8</v>
      </c>
      <c r="O29" s="2"/>
      <c r="P29" s="158">
        <v>3</v>
      </c>
      <c r="Q29" s="3">
        <v>0</v>
      </c>
      <c r="R29" s="8"/>
      <c r="S29" s="3">
        <v>1006</v>
      </c>
      <c r="T29" s="152" t="s">
        <v>325</v>
      </c>
      <c r="U29" s="3"/>
      <c r="V29" s="4"/>
      <c r="AH29" s="189">
        <f t="shared" si="4"/>
        <v>7.792911450727639</v>
      </c>
      <c r="AI29" s="189">
        <f t="shared" si="5"/>
        <v>7.415596568875922</v>
      </c>
      <c r="AJ29" s="189">
        <f t="shared" si="6"/>
        <v>6.856296568875923</v>
      </c>
      <c r="AK29" s="189">
        <f t="shared" si="7"/>
        <v>1.6021470344866005</v>
      </c>
    </row>
    <row r="30" spans="1:37" ht="12" customHeight="1">
      <c r="A30" s="44">
        <v>39104</v>
      </c>
      <c r="B30" s="87">
        <v>1.5</v>
      </c>
      <c r="C30" s="97">
        <v>1.1</v>
      </c>
      <c r="D30" s="97">
        <v>4.4</v>
      </c>
      <c r="E30" s="97">
        <v>-0.9</v>
      </c>
      <c r="F30" s="105">
        <f t="shared" si="2"/>
        <v>1.7500000000000002</v>
      </c>
      <c r="G30" s="106">
        <f t="shared" si="8"/>
        <v>92.46788718721454</v>
      </c>
      <c r="H30" s="107">
        <f t="shared" si="3"/>
        <v>0.4145039387254994</v>
      </c>
      <c r="I30" s="116">
        <v>-2.9</v>
      </c>
      <c r="J30" s="148" t="s">
        <v>309</v>
      </c>
      <c r="K30" s="185" t="s">
        <v>97</v>
      </c>
      <c r="L30" s="148"/>
      <c r="M30" s="1"/>
      <c r="N30" s="167">
        <v>36.8</v>
      </c>
      <c r="O30" s="2"/>
      <c r="P30" s="159">
        <v>1</v>
      </c>
      <c r="Q30" s="3">
        <v>0</v>
      </c>
      <c r="R30" s="8"/>
      <c r="S30" s="3">
        <v>1015</v>
      </c>
      <c r="T30" s="152" t="s">
        <v>326</v>
      </c>
      <c r="U30" s="3"/>
      <c r="V30" s="4"/>
      <c r="AH30" s="189">
        <f t="shared" si="4"/>
        <v>6.8062058612105245</v>
      </c>
      <c r="AI30" s="189">
        <f t="shared" si="5"/>
        <v>6.613154757473732</v>
      </c>
      <c r="AJ30" s="189">
        <f t="shared" si="6"/>
        <v>6.293554757473732</v>
      </c>
      <c r="AK30" s="189">
        <f t="shared" si="7"/>
        <v>0.4145039387254994</v>
      </c>
    </row>
    <row r="31" spans="1:37" ht="12" customHeight="1">
      <c r="A31" s="44">
        <v>39105</v>
      </c>
      <c r="B31" s="87">
        <v>-2.2</v>
      </c>
      <c r="C31" s="97">
        <v>-2.9</v>
      </c>
      <c r="D31" s="97">
        <v>3.1</v>
      </c>
      <c r="E31" s="97">
        <v>-2.5</v>
      </c>
      <c r="F31" s="106">
        <f t="shared" si="2"/>
        <v>0.30000000000000004</v>
      </c>
      <c r="G31" s="106">
        <f t="shared" si="8"/>
        <v>85.23312880350112</v>
      </c>
      <c r="H31" s="104">
        <f t="shared" si="3"/>
        <v>-4.337470686596612</v>
      </c>
      <c r="I31" s="116">
        <v>-7.9</v>
      </c>
      <c r="J31" s="148" t="s">
        <v>309</v>
      </c>
      <c r="K31" s="185" t="s">
        <v>98</v>
      </c>
      <c r="L31" s="148"/>
      <c r="M31" s="1"/>
      <c r="N31" s="167">
        <v>18.4</v>
      </c>
      <c r="O31" s="2"/>
      <c r="P31" s="159">
        <v>0</v>
      </c>
      <c r="Q31" s="3">
        <v>0</v>
      </c>
      <c r="R31" s="8"/>
      <c r="S31" s="3">
        <v>1025</v>
      </c>
      <c r="T31" s="152" t="s">
        <v>327</v>
      </c>
      <c r="U31" s="3"/>
      <c r="V31" s="4"/>
      <c r="AH31" s="189">
        <f t="shared" si="4"/>
        <v>5.19639990390278</v>
      </c>
      <c r="AI31" s="189">
        <f t="shared" si="5"/>
        <v>4.933054223238464</v>
      </c>
      <c r="AJ31" s="189">
        <f t="shared" si="6"/>
        <v>4.429054223238465</v>
      </c>
      <c r="AK31" s="189">
        <f t="shared" si="7"/>
        <v>-4.337470686596612</v>
      </c>
    </row>
    <row r="32" spans="1:37" ht="12" customHeight="1">
      <c r="A32" s="44">
        <v>39106</v>
      </c>
      <c r="B32" s="87">
        <v>0.8</v>
      </c>
      <c r="C32" s="97">
        <v>0.3</v>
      </c>
      <c r="D32" s="97">
        <v>4.2</v>
      </c>
      <c r="E32" s="97">
        <v>-0.6</v>
      </c>
      <c r="F32" s="105">
        <f t="shared" si="2"/>
        <v>1.8</v>
      </c>
      <c r="G32" s="106">
        <f t="shared" si="8"/>
        <v>90.27224069135148</v>
      </c>
      <c r="H32" s="107">
        <f t="shared" si="3"/>
        <v>-0.6084407347032341</v>
      </c>
      <c r="I32" s="116">
        <v>-4.8</v>
      </c>
      <c r="J32" s="148" t="s">
        <v>309</v>
      </c>
      <c r="K32" s="185" t="s">
        <v>99</v>
      </c>
      <c r="L32" s="148"/>
      <c r="M32" s="1"/>
      <c r="N32" s="167">
        <v>21.9</v>
      </c>
      <c r="O32" s="2"/>
      <c r="P32" s="47">
        <v>1</v>
      </c>
      <c r="Q32" s="3">
        <v>1</v>
      </c>
      <c r="R32" s="8"/>
      <c r="S32" s="3">
        <v>1011</v>
      </c>
      <c r="T32" s="152" t="s">
        <v>328</v>
      </c>
      <c r="U32" s="3"/>
      <c r="V32" s="4"/>
      <c r="AH32" s="189">
        <f t="shared" si="4"/>
        <v>6.471560733479681</v>
      </c>
      <c r="AI32" s="189">
        <f t="shared" si="5"/>
        <v>6.2415228818137685</v>
      </c>
      <c r="AJ32" s="189">
        <f t="shared" si="6"/>
        <v>5.842022881813769</v>
      </c>
      <c r="AK32" s="189">
        <f t="shared" si="7"/>
        <v>-0.6084407347032341</v>
      </c>
    </row>
    <row r="33" spans="1:37" ht="12" customHeight="1">
      <c r="A33" s="44">
        <v>39107</v>
      </c>
      <c r="B33" s="87">
        <v>-2.6</v>
      </c>
      <c r="C33" s="97">
        <v>-3.4</v>
      </c>
      <c r="D33" s="97">
        <v>4.5</v>
      </c>
      <c r="E33" s="97">
        <v>-2.6</v>
      </c>
      <c r="F33" s="106">
        <f t="shared" si="2"/>
        <v>0.95</v>
      </c>
      <c r="G33" s="106">
        <f t="shared" si="8"/>
        <v>82.7895387879031</v>
      </c>
      <c r="H33" s="104">
        <f t="shared" si="3"/>
        <v>-5.113989849303774</v>
      </c>
      <c r="I33" s="116">
        <v>-7.5</v>
      </c>
      <c r="J33" s="148" t="s">
        <v>309</v>
      </c>
      <c r="K33" s="185" t="s">
        <v>100</v>
      </c>
      <c r="L33" s="148"/>
      <c r="M33" s="1"/>
      <c r="N33" s="167">
        <v>10.4</v>
      </c>
      <c r="O33" s="2"/>
      <c r="P33" s="47">
        <v>0</v>
      </c>
      <c r="Q33" s="3">
        <v>0</v>
      </c>
      <c r="R33" s="8"/>
      <c r="S33" s="3">
        <v>1027</v>
      </c>
      <c r="T33" s="152" t="s">
        <v>329</v>
      </c>
      <c r="U33" s="3"/>
      <c r="V33" s="4"/>
      <c r="AH33" s="189">
        <f t="shared" si="4"/>
        <v>5.044432006440369</v>
      </c>
      <c r="AI33" s="189">
        <f t="shared" si="5"/>
        <v>4.752261992601347</v>
      </c>
      <c r="AJ33" s="189">
        <f t="shared" si="6"/>
        <v>4.176261992601347</v>
      </c>
      <c r="AK33" s="189">
        <f t="shared" si="7"/>
        <v>-5.113989849303774</v>
      </c>
    </row>
    <row r="34" spans="1:37" ht="12" customHeight="1">
      <c r="A34" s="44">
        <v>39108</v>
      </c>
      <c r="B34" s="87">
        <v>2.3</v>
      </c>
      <c r="C34" s="97">
        <v>1.9</v>
      </c>
      <c r="D34" s="97">
        <v>8.5</v>
      </c>
      <c r="E34" s="97">
        <v>-0.4</v>
      </c>
      <c r="F34" s="105">
        <f t="shared" si="2"/>
        <v>4.05</v>
      </c>
      <c r="G34" s="106">
        <f t="shared" si="8"/>
        <v>92.74774338678685</v>
      </c>
      <c r="H34" s="107">
        <f t="shared" si="3"/>
        <v>1.2492711627858484</v>
      </c>
      <c r="I34" s="116">
        <v>-2.4</v>
      </c>
      <c r="J34" s="148" t="s">
        <v>309</v>
      </c>
      <c r="K34" s="185" t="s">
        <v>101</v>
      </c>
      <c r="L34" s="148"/>
      <c r="M34" s="1"/>
      <c r="N34" s="167">
        <v>29.9</v>
      </c>
      <c r="O34" s="2"/>
      <c r="P34" s="47">
        <v>0</v>
      </c>
      <c r="Q34" s="3">
        <v>0</v>
      </c>
      <c r="R34" s="8"/>
      <c r="S34" s="3">
        <v>1022</v>
      </c>
      <c r="T34" s="152" t="s">
        <v>330</v>
      </c>
      <c r="U34" s="3"/>
      <c r="V34" s="4"/>
      <c r="AH34" s="189">
        <f t="shared" si="4"/>
        <v>7.207316258744711</v>
      </c>
      <c r="AI34" s="189">
        <f t="shared" si="5"/>
        <v>7.004223188734711</v>
      </c>
      <c r="AJ34" s="189">
        <f t="shared" si="6"/>
        <v>6.684623188734711</v>
      </c>
      <c r="AK34" s="189">
        <f t="shared" si="7"/>
        <v>1.2492711627858484</v>
      </c>
    </row>
    <row r="35" spans="1:37" ht="12" customHeight="1">
      <c r="A35" s="44">
        <v>39109</v>
      </c>
      <c r="B35" s="87">
        <v>5.5</v>
      </c>
      <c r="C35" s="97">
        <v>5.3</v>
      </c>
      <c r="D35" s="97">
        <v>8.7</v>
      </c>
      <c r="E35" s="97">
        <v>3.6</v>
      </c>
      <c r="F35" s="106">
        <f t="shared" si="2"/>
        <v>6.1499999999999995</v>
      </c>
      <c r="G35" s="106">
        <f t="shared" si="8"/>
        <v>96.84886126265941</v>
      </c>
      <c r="H35" s="104">
        <f t="shared" si="3"/>
        <v>5.040067561496319</v>
      </c>
      <c r="I35" s="116">
        <v>-2</v>
      </c>
      <c r="J35" s="148" t="s">
        <v>309</v>
      </c>
      <c r="K35" s="185" t="s">
        <v>102</v>
      </c>
      <c r="L35" s="148"/>
      <c r="M35" s="1"/>
      <c r="N35" s="167">
        <v>32.2</v>
      </c>
      <c r="O35" s="2"/>
      <c r="P35" s="47">
        <v>0</v>
      </c>
      <c r="Q35" s="3">
        <v>0</v>
      </c>
      <c r="R35" s="8"/>
      <c r="S35" s="3">
        <v>1032</v>
      </c>
      <c r="T35" s="152" t="s">
        <v>331</v>
      </c>
      <c r="U35" s="3"/>
      <c r="V35" s="4"/>
      <c r="AH35" s="189">
        <f t="shared" si="4"/>
        <v>9.028595330281249</v>
      </c>
      <c r="AI35" s="189">
        <f t="shared" si="5"/>
        <v>8.903891765391034</v>
      </c>
      <c r="AJ35" s="189">
        <f t="shared" si="6"/>
        <v>8.744091765391033</v>
      </c>
      <c r="AK35" s="189">
        <f t="shared" si="7"/>
        <v>5.040067561496319</v>
      </c>
    </row>
    <row r="36" spans="1:37" ht="12" customHeight="1">
      <c r="A36" s="44">
        <v>39110</v>
      </c>
      <c r="B36" s="87">
        <v>6.6</v>
      </c>
      <c r="C36" s="97">
        <v>5.5</v>
      </c>
      <c r="D36" s="97">
        <v>9.8</v>
      </c>
      <c r="E36" s="97">
        <v>5.6</v>
      </c>
      <c r="F36" s="105">
        <f t="shared" si="2"/>
        <v>7.7</v>
      </c>
      <c r="G36" s="106">
        <f t="shared" si="8"/>
        <v>83.65180107221934</v>
      </c>
      <c r="H36" s="107">
        <f t="shared" si="3"/>
        <v>4.034895106989289</v>
      </c>
      <c r="I36" s="116">
        <v>2.9</v>
      </c>
      <c r="J36" s="148" t="s">
        <v>309</v>
      </c>
      <c r="K36" s="185" t="s">
        <v>90</v>
      </c>
      <c r="L36" s="148"/>
      <c r="M36" s="1"/>
      <c r="N36" s="167">
        <v>27.6</v>
      </c>
      <c r="O36" s="2"/>
      <c r="P36" s="158">
        <v>0</v>
      </c>
      <c r="Q36" s="3">
        <v>0</v>
      </c>
      <c r="R36" s="8"/>
      <c r="S36" s="3">
        <v>1027</v>
      </c>
      <c r="T36" s="152" t="s">
        <v>332</v>
      </c>
      <c r="U36" s="3"/>
      <c r="V36" s="4"/>
      <c r="AH36" s="189">
        <f t="shared" si="4"/>
        <v>9.742402704808889</v>
      </c>
      <c r="AI36" s="189">
        <f t="shared" si="5"/>
        <v>9.028595330281249</v>
      </c>
      <c r="AJ36" s="189">
        <f t="shared" si="6"/>
        <v>8.149695330281249</v>
      </c>
      <c r="AK36" s="189">
        <f t="shared" si="7"/>
        <v>4.034895106989289</v>
      </c>
    </row>
    <row r="37" spans="1:37" ht="12" customHeight="1">
      <c r="A37" s="44">
        <v>39111</v>
      </c>
      <c r="B37" s="87">
        <v>7.9</v>
      </c>
      <c r="C37" s="97">
        <v>7.4</v>
      </c>
      <c r="D37" s="97">
        <v>10.3</v>
      </c>
      <c r="E37" s="97">
        <v>6.4</v>
      </c>
      <c r="F37" s="106">
        <f t="shared" si="2"/>
        <v>8.350000000000001</v>
      </c>
      <c r="G37" s="106">
        <f>100*(AJ37/AH37)</f>
        <v>92.89242659256033</v>
      </c>
      <c r="H37" s="104">
        <f t="shared" si="3"/>
        <v>6.8227207921786865</v>
      </c>
      <c r="I37" s="116">
        <v>2.3</v>
      </c>
      <c r="J37" s="148" t="s">
        <v>309</v>
      </c>
      <c r="K37" s="185" t="s">
        <v>103</v>
      </c>
      <c r="L37" s="148"/>
      <c r="M37" s="1"/>
      <c r="N37" s="167">
        <v>21.9</v>
      </c>
      <c r="O37" s="2"/>
      <c r="P37" s="47">
        <v>0</v>
      </c>
      <c r="Q37" s="3">
        <v>0</v>
      </c>
      <c r="R37" s="8"/>
      <c r="S37" s="3">
        <v>1026</v>
      </c>
      <c r="T37" s="152" t="s">
        <v>333</v>
      </c>
      <c r="U37" s="3"/>
      <c r="V37" s="4"/>
      <c r="AH37" s="189">
        <f t="shared" si="4"/>
        <v>10.649781121194382</v>
      </c>
      <c r="AI37" s="189">
        <f t="shared" si="5"/>
        <v>10.29234011027384</v>
      </c>
      <c r="AJ37" s="189">
        <f t="shared" si="6"/>
        <v>9.89284011027384</v>
      </c>
      <c r="AK37" s="189">
        <f t="shared" si="7"/>
        <v>6.8227207921786865</v>
      </c>
    </row>
    <row r="38" spans="1:37" ht="12" customHeight="1">
      <c r="A38" s="44">
        <v>39112</v>
      </c>
      <c r="B38" s="87">
        <v>6.1</v>
      </c>
      <c r="C38" s="97">
        <v>5.1</v>
      </c>
      <c r="D38" s="97">
        <v>7.4</v>
      </c>
      <c r="E38" s="97">
        <v>2</v>
      </c>
      <c r="F38" s="105">
        <f t="shared" si="2"/>
        <v>4.7</v>
      </c>
      <c r="G38" s="106">
        <f>100*(AJ38/AH38)</f>
        <v>84.80354003729165</v>
      </c>
      <c r="H38" s="107">
        <f t="shared" si="3"/>
        <v>3.739090963217092</v>
      </c>
      <c r="I38" s="118">
        <v>-2.9</v>
      </c>
      <c r="J38" s="148" t="s">
        <v>309</v>
      </c>
      <c r="K38" s="186" t="s">
        <v>104</v>
      </c>
      <c r="L38" s="149"/>
      <c r="M38" s="49"/>
      <c r="N38" s="168">
        <v>21.9</v>
      </c>
      <c r="O38" s="50"/>
      <c r="P38" s="160">
        <v>0</v>
      </c>
      <c r="Q38" s="164">
        <v>0</v>
      </c>
      <c r="R38" s="51"/>
      <c r="S38" s="52">
        <v>1023</v>
      </c>
      <c r="T38" s="154" t="s">
        <v>334</v>
      </c>
      <c r="U38" s="52"/>
      <c r="V38" s="53"/>
      <c r="AH38" s="189">
        <f t="shared" si="4"/>
        <v>9.41200153393066</v>
      </c>
      <c r="AI38" s="189">
        <f t="shared" si="5"/>
        <v>8.780710489137393</v>
      </c>
      <c r="AJ38" s="189">
        <f t="shared" si="6"/>
        <v>7.9817104891373925</v>
      </c>
      <c r="AK38" s="189">
        <f t="shared" si="7"/>
        <v>3.739090963217092</v>
      </c>
    </row>
    <row r="39" spans="1:37" ht="12" customHeight="1">
      <c r="A39" s="44">
        <v>39113</v>
      </c>
      <c r="B39" s="88">
        <v>4.4</v>
      </c>
      <c r="C39" s="43">
        <v>3.7</v>
      </c>
      <c r="D39" s="97">
        <v>10.9</v>
      </c>
      <c r="E39" s="97">
        <v>1.2</v>
      </c>
      <c r="F39" s="106">
        <f t="shared" si="2"/>
        <v>6.05</v>
      </c>
      <c r="G39" s="106">
        <f>100*(AJ39/AH39)</f>
        <v>88.5078954693941</v>
      </c>
      <c r="H39" s="104">
        <f t="shared" si="3"/>
        <v>2.67123178467195</v>
      </c>
      <c r="I39" s="119">
        <v>-3.5</v>
      </c>
      <c r="J39" s="148" t="s">
        <v>309</v>
      </c>
      <c r="K39" s="38" t="s">
        <v>105</v>
      </c>
      <c r="L39" s="166"/>
      <c r="M39" s="35"/>
      <c r="N39" s="174">
        <v>29.9</v>
      </c>
      <c r="O39" s="35"/>
      <c r="P39" s="161">
        <v>0</v>
      </c>
      <c r="Q39" s="165">
        <v>0</v>
      </c>
      <c r="R39" s="35"/>
      <c r="S39" s="43">
        <v>1020</v>
      </c>
      <c r="T39" s="155" t="s">
        <v>335</v>
      </c>
      <c r="U39" s="35"/>
      <c r="V39" s="35"/>
      <c r="AH39" s="189">
        <f t="shared" si="4"/>
        <v>8.36133472135519</v>
      </c>
      <c r="AI39" s="189">
        <f t="shared" si="5"/>
        <v>7.959741395023205</v>
      </c>
      <c r="AJ39" s="189">
        <f t="shared" si="6"/>
        <v>7.400441395023205</v>
      </c>
      <c r="AK39" s="189">
        <f t="shared" si="7"/>
        <v>2.67123178467195</v>
      </c>
    </row>
    <row r="40" spans="1:37" ht="12.75" customHeight="1">
      <c r="A40" s="76">
        <v>39114</v>
      </c>
      <c r="B40" s="89">
        <v>9.3</v>
      </c>
      <c r="C40" s="38"/>
      <c r="D40" s="72">
        <v>11</v>
      </c>
      <c r="E40" s="42">
        <v>8.4</v>
      </c>
      <c r="F40" s="106">
        <f t="shared" si="2"/>
        <v>9.7</v>
      </c>
      <c r="G40" s="106"/>
      <c r="H40" s="107"/>
      <c r="I40" s="120">
        <v>5.9</v>
      </c>
      <c r="J40" s="148" t="s">
        <v>309</v>
      </c>
      <c r="K40" s="38" t="s">
        <v>106</v>
      </c>
      <c r="L40" s="36"/>
      <c r="M40" s="36"/>
      <c r="N40" s="175">
        <v>15</v>
      </c>
      <c r="O40" s="36"/>
      <c r="P40" s="38">
        <v>0</v>
      </c>
      <c r="Q40" s="38">
        <v>0</v>
      </c>
      <c r="R40" s="36"/>
      <c r="S40" s="38">
        <v>1027</v>
      </c>
      <c r="T40" s="36" t="s">
        <v>336</v>
      </c>
      <c r="U40" s="36"/>
      <c r="V40" s="36"/>
      <c r="AH40" s="189">
        <f t="shared" si="4"/>
        <v>11.709473318755796</v>
      </c>
      <c r="AI40" s="189">
        <f t="shared" si="5"/>
        <v>6.107</v>
      </c>
      <c r="AJ40" s="189">
        <f t="shared" si="6"/>
        <v>-1.3237000000000005</v>
      </c>
      <c r="AK40" s="189" t="e">
        <f t="shared" si="7"/>
        <v>#NUM!</v>
      </c>
    </row>
    <row r="41" spans="1:37" ht="12.75" customHeight="1">
      <c r="A41" s="44">
        <v>39115</v>
      </c>
      <c r="B41" s="90">
        <v>8.8</v>
      </c>
      <c r="C41" s="43"/>
      <c r="D41" s="132">
        <v>11.3</v>
      </c>
      <c r="E41" s="74">
        <v>-0.9</v>
      </c>
      <c r="F41" s="106">
        <f t="shared" si="2"/>
        <v>5.2</v>
      </c>
      <c r="G41" s="106"/>
      <c r="H41" s="104"/>
      <c r="I41" s="121">
        <v>-3.4</v>
      </c>
      <c r="J41" s="148" t="s">
        <v>309</v>
      </c>
      <c r="K41" s="38" t="s">
        <v>107</v>
      </c>
      <c r="L41" s="43"/>
      <c r="M41" s="37"/>
      <c r="N41" s="174">
        <v>25.3</v>
      </c>
      <c r="O41" s="37"/>
      <c r="P41" s="43">
        <v>0</v>
      </c>
      <c r="Q41" s="43">
        <v>0</v>
      </c>
      <c r="R41" s="37"/>
      <c r="S41" s="43">
        <v>1029</v>
      </c>
      <c r="T41" s="39" t="s">
        <v>337</v>
      </c>
      <c r="U41" s="37"/>
      <c r="V41" s="37"/>
      <c r="AH41" s="189">
        <f t="shared" si="4"/>
        <v>11.32081514642534</v>
      </c>
      <c r="AI41" s="189">
        <f t="shared" si="5"/>
        <v>6.107</v>
      </c>
      <c r="AJ41" s="189">
        <f t="shared" si="6"/>
        <v>-0.9242000000000008</v>
      </c>
      <c r="AK41" s="189" t="e">
        <f t="shared" si="7"/>
        <v>#NUM!</v>
      </c>
    </row>
    <row r="42" spans="1:37" ht="12.75" customHeight="1">
      <c r="A42" s="44">
        <v>39116</v>
      </c>
      <c r="B42" s="91">
        <v>-3.9</v>
      </c>
      <c r="C42" s="43"/>
      <c r="D42" s="43">
        <v>7.9</v>
      </c>
      <c r="E42" s="74">
        <v>-4.4</v>
      </c>
      <c r="F42" s="106">
        <f t="shared" si="2"/>
        <v>1.75</v>
      </c>
      <c r="G42" s="106"/>
      <c r="H42" s="104"/>
      <c r="I42" s="121">
        <v>-7.6</v>
      </c>
      <c r="J42" s="148" t="s">
        <v>309</v>
      </c>
      <c r="K42" s="38" t="s">
        <v>108</v>
      </c>
      <c r="L42" s="166"/>
      <c r="M42" s="35"/>
      <c r="N42" s="174">
        <v>10.4</v>
      </c>
      <c r="O42" s="35"/>
      <c r="P42" s="43">
        <v>0</v>
      </c>
      <c r="Q42" s="43">
        <v>0</v>
      </c>
      <c r="R42" s="35"/>
      <c r="S42" s="43">
        <v>1039</v>
      </c>
      <c r="T42" s="155" t="s">
        <v>338</v>
      </c>
      <c r="U42" s="35"/>
      <c r="V42" s="35"/>
      <c r="AH42" s="189">
        <f t="shared" si="4"/>
        <v>4.577368626742852</v>
      </c>
      <c r="AI42" s="189">
        <f t="shared" si="5"/>
        <v>6.107</v>
      </c>
      <c r="AJ42" s="189">
        <f t="shared" si="6"/>
        <v>9.2231</v>
      </c>
      <c r="AK42" s="189">
        <f t="shared" si="7"/>
        <v>5.807134441099965</v>
      </c>
    </row>
    <row r="43" spans="1:37" ht="12.75" customHeight="1">
      <c r="A43" s="44">
        <v>39117</v>
      </c>
      <c r="B43" s="91">
        <v>-5</v>
      </c>
      <c r="C43" s="43"/>
      <c r="D43" s="43">
        <v>5.5</v>
      </c>
      <c r="E43" s="141">
        <v>-5.4</v>
      </c>
      <c r="F43" s="106">
        <f t="shared" si="2"/>
        <v>0.04999999999999982</v>
      </c>
      <c r="G43" s="106"/>
      <c r="H43" s="104"/>
      <c r="I43" s="121">
        <v>-9.1</v>
      </c>
      <c r="J43" s="148" t="s">
        <v>309</v>
      </c>
      <c r="K43" s="38" t="s">
        <v>109</v>
      </c>
      <c r="L43" s="166"/>
      <c r="M43" s="35"/>
      <c r="N43" s="174">
        <v>5.8</v>
      </c>
      <c r="O43" s="35"/>
      <c r="P43" s="43">
        <v>0</v>
      </c>
      <c r="Q43" s="43">
        <v>0</v>
      </c>
      <c r="R43" s="35"/>
      <c r="S43" s="43">
        <v>1034</v>
      </c>
      <c r="T43" s="155" t="s">
        <v>339</v>
      </c>
      <c r="U43" s="35"/>
      <c r="V43" s="35"/>
      <c r="AH43" s="189">
        <f t="shared" si="4"/>
        <v>4.212549864479049</v>
      </c>
      <c r="AI43" s="189">
        <f t="shared" si="5"/>
        <v>6.107</v>
      </c>
      <c r="AJ43" s="189">
        <f t="shared" si="6"/>
        <v>10.102</v>
      </c>
      <c r="AK43" s="189">
        <f t="shared" si="7"/>
        <v>7.127468704647013</v>
      </c>
    </row>
    <row r="44" spans="1:37" ht="12.75" customHeight="1">
      <c r="A44" s="44">
        <v>39118</v>
      </c>
      <c r="B44" s="91">
        <v>-1.6</v>
      </c>
      <c r="C44" s="43"/>
      <c r="D44" s="43">
        <v>5.3</v>
      </c>
      <c r="E44" s="74">
        <v>-4.9</v>
      </c>
      <c r="F44" s="106">
        <f t="shared" si="2"/>
        <v>0.19999999999999973</v>
      </c>
      <c r="G44" s="106"/>
      <c r="H44" s="104"/>
      <c r="I44" s="121">
        <v>-7.8</v>
      </c>
      <c r="J44" s="148" t="s">
        <v>309</v>
      </c>
      <c r="K44" s="38" t="s">
        <v>110</v>
      </c>
      <c r="L44" s="166"/>
      <c r="M44" s="35"/>
      <c r="N44" s="174">
        <v>13.8</v>
      </c>
      <c r="O44" s="35"/>
      <c r="P44" s="43">
        <v>0</v>
      </c>
      <c r="Q44" s="43">
        <v>0</v>
      </c>
      <c r="R44" s="35"/>
      <c r="S44" s="43">
        <v>1020</v>
      </c>
      <c r="T44" s="155" t="s">
        <v>340</v>
      </c>
      <c r="U44" s="35"/>
      <c r="V44" s="35"/>
      <c r="AH44" s="189">
        <f t="shared" si="4"/>
        <v>5.431959955048785</v>
      </c>
      <c r="AI44" s="189">
        <f t="shared" si="5"/>
        <v>6.107</v>
      </c>
      <c r="AJ44" s="189">
        <f t="shared" si="6"/>
        <v>7.385400000000001</v>
      </c>
      <c r="AK44" s="189">
        <f t="shared" si="7"/>
        <v>2.6426280294990243</v>
      </c>
    </row>
    <row r="45" spans="1:37" ht="12.75" customHeight="1">
      <c r="A45" s="44">
        <v>39119</v>
      </c>
      <c r="B45" s="91">
        <v>-3.6</v>
      </c>
      <c r="C45" s="71"/>
      <c r="D45" s="133">
        <v>2.9</v>
      </c>
      <c r="E45" s="141">
        <v>-6.1</v>
      </c>
      <c r="F45" s="106">
        <f t="shared" si="2"/>
        <v>-1.5999999999999999</v>
      </c>
      <c r="G45" s="106"/>
      <c r="H45" s="104"/>
      <c r="I45" s="121">
        <v>-9</v>
      </c>
      <c r="J45" s="148" t="s">
        <v>309</v>
      </c>
      <c r="K45" s="38" t="s">
        <v>109</v>
      </c>
      <c r="L45" s="166"/>
      <c r="M45" s="35"/>
      <c r="N45" s="174">
        <v>10.4</v>
      </c>
      <c r="O45" s="35"/>
      <c r="P45" s="43">
        <v>0</v>
      </c>
      <c r="Q45" s="43">
        <v>0</v>
      </c>
      <c r="R45" s="35"/>
      <c r="S45" s="43">
        <v>1019</v>
      </c>
      <c r="T45" s="155" t="s">
        <v>341</v>
      </c>
      <c r="U45" s="35"/>
      <c r="V45" s="35"/>
      <c r="AH45" s="189">
        <f t="shared" si="4"/>
        <v>4.681606225942096</v>
      </c>
      <c r="AI45" s="189">
        <f t="shared" si="5"/>
        <v>6.107</v>
      </c>
      <c r="AJ45" s="189">
        <f t="shared" si="6"/>
        <v>8.9834</v>
      </c>
      <c r="AK45" s="189">
        <f t="shared" si="7"/>
        <v>5.427798797116946</v>
      </c>
    </row>
    <row r="46" spans="1:37" ht="12.75" customHeight="1">
      <c r="A46" s="44">
        <v>39120</v>
      </c>
      <c r="B46" s="91">
        <v>-5.2</v>
      </c>
      <c r="C46" s="43"/>
      <c r="D46" s="133">
        <v>3.2</v>
      </c>
      <c r="E46" s="141">
        <v>-8.1</v>
      </c>
      <c r="F46" s="106">
        <f t="shared" si="2"/>
        <v>-2.4499999999999997</v>
      </c>
      <c r="G46" s="106"/>
      <c r="H46" s="104"/>
      <c r="I46" s="121">
        <v>-11.1</v>
      </c>
      <c r="J46" s="148" t="s">
        <v>309</v>
      </c>
      <c r="K46" s="38" t="s">
        <v>109</v>
      </c>
      <c r="L46" s="166"/>
      <c r="M46" s="35"/>
      <c r="N46" s="174">
        <v>18.4</v>
      </c>
      <c r="O46" s="35"/>
      <c r="P46" s="43">
        <v>0</v>
      </c>
      <c r="Q46" s="43">
        <v>0</v>
      </c>
      <c r="R46" s="35"/>
      <c r="S46" s="43">
        <v>1002</v>
      </c>
      <c r="T46" s="155" t="s">
        <v>342</v>
      </c>
      <c r="U46" s="35"/>
      <c r="V46" s="35"/>
      <c r="AH46" s="189">
        <f t="shared" si="4"/>
        <v>4.149065155671926</v>
      </c>
      <c r="AI46" s="189">
        <f t="shared" si="5"/>
        <v>6.107</v>
      </c>
      <c r="AJ46" s="189">
        <f t="shared" si="6"/>
        <v>10.261800000000001</v>
      </c>
      <c r="AK46" s="189">
        <f t="shared" si="7"/>
        <v>7.3565731040427185</v>
      </c>
    </row>
    <row r="47" spans="1:37" ht="12.75">
      <c r="A47" s="44">
        <v>39121</v>
      </c>
      <c r="B47" s="91">
        <v>-0.7</v>
      </c>
      <c r="C47" s="43"/>
      <c r="D47" s="133">
        <v>0.7</v>
      </c>
      <c r="E47" s="74">
        <v>-1.9</v>
      </c>
      <c r="F47" s="106">
        <f t="shared" si="2"/>
        <v>-0.6</v>
      </c>
      <c r="G47" s="106"/>
      <c r="H47" s="104"/>
      <c r="I47" s="121">
        <v>-8.7</v>
      </c>
      <c r="J47" s="148" t="s">
        <v>309</v>
      </c>
      <c r="K47" s="38" t="s">
        <v>111</v>
      </c>
      <c r="L47" s="166"/>
      <c r="M47" s="35"/>
      <c r="N47" s="174">
        <v>33.4</v>
      </c>
      <c r="O47" s="35"/>
      <c r="P47" s="43">
        <v>0</v>
      </c>
      <c r="Q47" s="43">
        <v>3</v>
      </c>
      <c r="R47" s="35"/>
      <c r="S47" s="43">
        <v>985</v>
      </c>
      <c r="T47" s="155" t="s">
        <v>343</v>
      </c>
      <c r="U47" s="35"/>
      <c r="V47" s="35"/>
      <c r="AH47" s="189">
        <f t="shared" si="4"/>
        <v>5.803042564380657</v>
      </c>
      <c r="AI47" s="189">
        <f t="shared" si="5"/>
        <v>6.107</v>
      </c>
      <c r="AJ47" s="189">
        <f t="shared" si="6"/>
        <v>6.666300000000001</v>
      </c>
      <c r="AK47" s="189">
        <f t="shared" si="7"/>
        <v>1.2111358275421211</v>
      </c>
    </row>
    <row r="48" spans="1:37" s="34" customFormat="1" ht="12.75">
      <c r="A48" s="44">
        <v>39122</v>
      </c>
      <c r="B48" s="83">
        <v>0.1</v>
      </c>
      <c r="C48" s="38"/>
      <c r="D48" s="134">
        <v>1.4</v>
      </c>
      <c r="E48" s="74">
        <v>-1.6</v>
      </c>
      <c r="F48" s="106">
        <f t="shared" si="2"/>
        <v>-0.10000000000000009</v>
      </c>
      <c r="G48" s="106"/>
      <c r="H48" s="104"/>
      <c r="I48" s="121">
        <v>-4.9</v>
      </c>
      <c r="J48" s="148" t="s">
        <v>309</v>
      </c>
      <c r="K48" s="38" t="s">
        <v>112</v>
      </c>
      <c r="L48" s="36"/>
      <c r="M48" s="35"/>
      <c r="N48" s="174">
        <v>32.2</v>
      </c>
      <c r="O48" s="35"/>
      <c r="P48" s="43">
        <v>4</v>
      </c>
      <c r="Q48" s="43">
        <v>2</v>
      </c>
      <c r="R48" s="35"/>
      <c r="S48" s="43">
        <v>1001</v>
      </c>
      <c r="T48" s="155" t="s">
        <v>344</v>
      </c>
      <c r="U48" s="35"/>
      <c r="V48" s="35"/>
      <c r="AH48" s="189">
        <f t="shared" si="4"/>
        <v>6.1515530560479394</v>
      </c>
      <c r="AI48" s="189">
        <f t="shared" si="5"/>
        <v>6.107</v>
      </c>
      <c r="AJ48" s="189">
        <f t="shared" si="6"/>
        <v>6.0271</v>
      </c>
      <c r="AK48" s="189">
        <f t="shared" si="7"/>
        <v>-0.18096502584797455</v>
      </c>
    </row>
    <row r="49" spans="1:37" s="7" customFormat="1" ht="12.75">
      <c r="A49" s="44">
        <v>39123</v>
      </c>
      <c r="B49" s="92">
        <v>2.7</v>
      </c>
      <c r="C49" s="43"/>
      <c r="D49" s="134">
        <v>5</v>
      </c>
      <c r="E49" s="74">
        <v>1.1</v>
      </c>
      <c r="F49" s="106">
        <f t="shared" si="2"/>
        <v>3.05</v>
      </c>
      <c r="G49" s="106"/>
      <c r="H49" s="104"/>
      <c r="I49" s="121">
        <v>0</v>
      </c>
      <c r="J49" s="148" t="s">
        <v>309</v>
      </c>
      <c r="K49" s="38" t="s">
        <v>113</v>
      </c>
      <c r="L49" s="43"/>
      <c r="M49" s="35"/>
      <c r="N49" s="174">
        <v>33.4</v>
      </c>
      <c r="O49" s="35"/>
      <c r="P49" s="43">
        <v>13</v>
      </c>
      <c r="Q49" s="43">
        <v>0</v>
      </c>
      <c r="R49" s="35"/>
      <c r="S49" s="43">
        <v>994</v>
      </c>
      <c r="T49" s="155" t="s">
        <v>345</v>
      </c>
      <c r="U49" s="35"/>
      <c r="V49" s="35"/>
      <c r="AH49" s="189">
        <f t="shared" si="4"/>
        <v>7.415596568875922</v>
      </c>
      <c r="AI49" s="189">
        <f t="shared" si="5"/>
        <v>6.107</v>
      </c>
      <c r="AJ49" s="189">
        <f t="shared" si="6"/>
        <v>3.9497</v>
      </c>
      <c r="AK49" s="189">
        <f t="shared" si="7"/>
        <v>-5.846230526563653</v>
      </c>
    </row>
    <row r="50" spans="1:37" ht="12.75">
      <c r="A50" s="44">
        <v>39124</v>
      </c>
      <c r="B50" s="91">
        <v>5.3</v>
      </c>
      <c r="C50" s="43"/>
      <c r="D50" s="134">
        <v>9.4</v>
      </c>
      <c r="E50" s="74">
        <v>5.3</v>
      </c>
      <c r="F50" s="106">
        <f t="shared" si="2"/>
        <v>7.35</v>
      </c>
      <c r="G50" s="106"/>
      <c r="H50" s="104"/>
      <c r="I50" s="121">
        <v>3.2</v>
      </c>
      <c r="J50" s="148" t="s">
        <v>309</v>
      </c>
      <c r="K50" s="38" t="s">
        <v>114</v>
      </c>
      <c r="L50" s="166"/>
      <c r="M50" s="35"/>
      <c r="N50" s="174">
        <v>26.5</v>
      </c>
      <c r="O50" s="35"/>
      <c r="P50" s="43">
        <v>8</v>
      </c>
      <c r="Q50" s="43">
        <v>0</v>
      </c>
      <c r="R50" s="35"/>
      <c r="S50" s="43">
        <v>984</v>
      </c>
      <c r="T50" s="155" t="s">
        <v>346</v>
      </c>
      <c r="U50" s="35"/>
      <c r="V50" s="35"/>
      <c r="AH50" s="189">
        <f t="shared" si="4"/>
        <v>8.903891765391034</v>
      </c>
      <c r="AI50" s="189">
        <f t="shared" si="5"/>
        <v>6.107</v>
      </c>
      <c r="AJ50" s="189">
        <f t="shared" si="6"/>
        <v>1.8723</v>
      </c>
      <c r="AK50" s="189">
        <f t="shared" si="7"/>
        <v>-15.222388734960244</v>
      </c>
    </row>
    <row r="51" spans="1:37" ht="12.75">
      <c r="A51" s="44">
        <v>39125</v>
      </c>
      <c r="B51" s="91">
        <v>6.5</v>
      </c>
      <c r="C51" s="43"/>
      <c r="D51" s="135">
        <v>8.9</v>
      </c>
      <c r="E51" s="74">
        <v>5.9</v>
      </c>
      <c r="F51" s="106">
        <f t="shared" si="2"/>
        <v>7.4</v>
      </c>
      <c r="G51" s="106"/>
      <c r="H51" s="104"/>
      <c r="I51" s="121">
        <v>2.7</v>
      </c>
      <c r="J51" s="148" t="s">
        <v>309</v>
      </c>
      <c r="K51" s="38" t="s">
        <v>115</v>
      </c>
      <c r="L51" s="166"/>
      <c r="M51" s="35"/>
      <c r="N51" s="174">
        <v>31.1</v>
      </c>
      <c r="O51" s="35"/>
      <c r="P51" s="43">
        <v>1</v>
      </c>
      <c r="Q51" s="43">
        <v>0</v>
      </c>
      <c r="R51" s="35"/>
      <c r="S51" s="43">
        <v>991</v>
      </c>
      <c r="T51" s="155" t="s">
        <v>347</v>
      </c>
      <c r="U51" s="35"/>
      <c r="V51" s="35"/>
      <c r="AH51" s="189">
        <f t="shared" si="4"/>
        <v>9.67551615678414</v>
      </c>
      <c r="AI51" s="189">
        <f t="shared" si="5"/>
        <v>6.107</v>
      </c>
      <c r="AJ51" s="189">
        <f t="shared" si="6"/>
        <v>0.9135</v>
      </c>
      <c r="AK51" s="189">
        <f t="shared" si="7"/>
        <v>-23.551871546469595</v>
      </c>
    </row>
    <row r="52" spans="1:37" ht="12.75">
      <c r="A52" s="44">
        <v>39126</v>
      </c>
      <c r="B52" s="91">
        <v>6</v>
      </c>
      <c r="C52" s="43"/>
      <c r="D52" s="137">
        <v>8.2</v>
      </c>
      <c r="E52" s="74">
        <v>6</v>
      </c>
      <c r="F52" s="106">
        <f t="shared" si="2"/>
        <v>7.1</v>
      </c>
      <c r="G52" s="106"/>
      <c r="H52" s="104"/>
      <c r="I52" s="121">
        <v>2.7</v>
      </c>
      <c r="J52" s="148" t="s">
        <v>309</v>
      </c>
      <c r="K52" s="38" t="s">
        <v>116</v>
      </c>
      <c r="L52" s="166"/>
      <c r="M52" s="35"/>
      <c r="N52" s="174">
        <v>29.9</v>
      </c>
      <c r="O52" s="35"/>
      <c r="P52" s="43">
        <v>1</v>
      </c>
      <c r="Q52" s="43">
        <v>0</v>
      </c>
      <c r="R52" s="35"/>
      <c r="S52" s="43">
        <v>1003</v>
      </c>
      <c r="T52" s="155" t="s">
        <v>348</v>
      </c>
      <c r="U52" s="35"/>
      <c r="V52" s="35"/>
      <c r="AH52" s="189">
        <f t="shared" si="4"/>
        <v>9.347120306962537</v>
      </c>
      <c r="AI52" s="189">
        <f t="shared" si="5"/>
        <v>6.107</v>
      </c>
      <c r="AJ52" s="189">
        <f t="shared" si="6"/>
        <v>1.3129999999999997</v>
      </c>
      <c r="AK52" s="189">
        <f t="shared" si="7"/>
        <v>-19.420076233467213</v>
      </c>
    </row>
    <row r="53" spans="1:37" ht="12.75">
      <c r="A53" s="44">
        <v>39127</v>
      </c>
      <c r="B53" s="91">
        <v>6.1</v>
      </c>
      <c r="C53" s="43"/>
      <c r="D53" s="137">
        <v>9.2</v>
      </c>
      <c r="E53" s="74">
        <v>0.5</v>
      </c>
      <c r="F53" s="106">
        <f t="shared" si="2"/>
        <v>4.85</v>
      </c>
      <c r="G53" s="106"/>
      <c r="H53" s="104"/>
      <c r="I53" s="121">
        <v>-3.3</v>
      </c>
      <c r="J53" s="148" t="s">
        <v>309</v>
      </c>
      <c r="K53" s="38" t="s">
        <v>117</v>
      </c>
      <c r="L53" s="166"/>
      <c r="M53" s="35"/>
      <c r="N53" s="174">
        <v>25.3</v>
      </c>
      <c r="O53" s="35"/>
      <c r="P53" s="43">
        <v>1</v>
      </c>
      <c r="Q53" s="43">
        <v>0</v>
      </c>
      <c r="R53" s="35"/>
      <c r="S53" s="43">
        <v>998</v>
      </c>
      <c r="T53" s="155" t="s">
        <v>349</v>
      </c>
      <c r="U53" s="35"/>
      <c r="V53" s="35"/>
      <c r="AH53" s="189">
        <f t="shared" si="4"/>
        <v>9.41200153393066</v>
      </c>
      <c r="AI53" s="189">
        <f t="shared" si="5"/>
        <v>6.107</v>
      </c>
      <c r="AJ53" s="189">
        <f t="shared" si="6"/>
        <v>1.2331000000000003</v>
      </c>
      <c r="AK53" s="189">
        <f t="shared" si="7"/>
        <v>-20.146420566592266</v>
      </c>
    </row>
    <row r="54" spans="1:37" ht="12.75" customHeight="1">
      <c r="A54" s="44">
        <v>39128</v>
      </c>
      <c r="B54" s="91">
        <v>5.2</v>
      </c>
      <c r="C54" s="43"/>
      <c r="D54" s="137">
        <v>11.3</v>
      </c>
      <c r="E54" s="74">
        <v>0.2</v>
      </c>
      <c r="F54" s="106">
        <f t="shared" si="2"/>
        <v>5.75</v>
      </c>
      <c r="G54" s="106"/>
      <c r="H54" s="104"/>
      <c r="I54" s="121">
        <v>-1.5</v>
      </c>
      <c r="J54" s="148" t="s">
        <v>309</v>
      </c>
      <c r="K54" s="38" t="s">
        <v>118</v>
      </c>
      <c r="L54" s="166"/>
      <c r="M54" s="35"/>
      <c r="N54" s="174">
        <v>41.4</v>
      </c>
      <c r="O54" s="35"/>
      <c r="P54" s="43">
        <v>0</v>
      </c>
      <c r="Q54" s="43">
        <v>0</v>
      </c>
      <c r="R54" s="35"/>
      <c r="S54" s="43">
        <v>1012</v>
      </c>
      <c r="T54" s="155" t="s">
        <v>350</v>
      </c>
      <c r="U54" s="35"/>
      <c r="V54" s="35"/>
      <c r="AH54" s="189">
        <f t="shared" si="4"/>
        <v>8.842111842520199</v>
      </c>
      <c r="AI54" s="189">
        <f t="shared" si="5"/>
        <v>6.107</v>
      </c>
      <c r="AJ54" s="189">
        <f t="shared" si="6"/>
        <v>1.9521999999999995</v>
      </c>
      <c r="AK54" s="189">
        <f t="shared" si="7"/>
        <v>-14.717460413134749</v>
      </c>
    </row>
    <row r="55" spans="1:37" ht="12.75">
      <c r="A55" s="44">
        <v>39129</v>
      </c>
      <c r="B55" s="91">
        <v>6.5</v>
      </c>
      <c r="C55" s="43"/>
      <c r="D55" s="43">
        <v>7.7</v>
      </c>
      <c r="E55" s="74">
        <v>4.7</v>
      </c>
      <c r="F55" s="106">
        <f t="shared" si="2"/>
        <v>6.2</v>
      </c>
      <c r="G55" s="106"/>
      <c r="H55" s="104"/>
      <c r="I55" s="121">
        <v>3.3</v>
      </c>
      <c r="J55" s="148" t="s">
        <v>309</v>
      </c>
      <c r="K55" s="38" t="s">
        <v>119</v>
      </c>
      <c r="L55" s="166"/>
      <c r="M55" s="35"/>
      <c r="N55" s="174">
        <v>21.9</v>
      </c>
      <c r="O55" s="35"/>
      <c r="P55" s="43">
        <v>7</v>
      </c>
      <c r="Q55" s="43">
        <v>0</v>
      </c>
      <c r="R55" s="35"/>
      <c r="S55" s="43">
        <v>1008</v>
      </c>
      <c r="T55" s="155" t="s">
        <v>351</v>
      </c>
      <c r="U55" s="35"/>
      <c r="V55" s="35"/>
      <c r="AH55" s="189">
        <f t="shared" si="4"/>
        <v>9.67551615678414</v>
      </c>
      <c r="AI55" s="189">
        <f t="shared" si="5"/>
        <v>6.107</v>
      </c>
      <c r="AJ55" s="189">
        <f t="shared" si="6"/>
        <v>0.9135</v>
      </c>
      <c r="AK55" s="189">
        <f t="shared" si="7"/>
        <v>-23.551871546469595</v>
      </c>
    </row>
    <row r="56" spans="1:37" ht="12.75">
      <c r="A56" s="44">
        <v>39130</v>
      </c>
      <c r="B56" s="91">
        <v>5.3</v>
      </c>
      <c r="C56" s="43"/>
      <c r="D56" s="43">
        <v>8.2</v>
      </c>
      <c r="E56" s="74">
        <v>4</v>
      </c>
      <c r="F56" s="106">
        <f t="shared" si="2"/>
        <v>6.1</v>
      </c>
      <c r="G56" s="106"/>
      <c r="H56" s="104"/>
      <c r="I56" s="121">
        <v>0</v>
      </c>
      <c r="J56" s="148" t="s">
        <v>309</v>
      </c>
      <c r="K56" s="38" t="s">
        <v>120</v>
      </c>
      <c r="L56" s="166"/>
      <c r="M56" s="35"/>
      <c r="N56" s="174">
        <v>13.8</v>
      </c>
      <c r="O56" s="35"/>
      <c r="P56" s="43">
        <v>0</v>
      </c>
      <c r="Q56" s="43">
        <v>0</v>
      </c>
      <c r="R56" s="35"/>
      <c r="S56" s="43">
        <v>1009</v>
      </c>
      <c r="T56" s="155" t="s">
        <v>352</v>
      </c>
      <c r="U56" s="35"/>
      <c r="V56" s="35"/>
      <c r="AH56" s="189">
        <f t="shared" si="4"/>
        <v>8.903891765391034</v>
      </c>
      <c r="AI56" s="189">
        <f t="shared" si="5"/>
        <v>6.107</v>
      </c>
      <c r="AJ56" s="189">
        <f t="shared" si="6"/>
        <v>1.8723</v>
      </c>
      <c r="AK56" s="189">
        <f t="shared" si="7"/>
        <v>-15.222388734960244</v>
      </c>
    </row>
    <row r="57" spans="1:37" ht="12.75">
      <c r="A57" s="44">
        <v>39131</v>
      </c>
      <c r="B57" s="91">
        <v>2.1</v>
      </c>
      <c r="C57" s="43"/>
      <c r="D57" s="43">
        <v>7.7</v>
      </c>
      <c r="E57" s="74">
        <v>0.6</v>
      </c>
      <c r="F57" s="106">
        <f t="shared" si="2"/>
        <v>4.15</v>
      </c>
      <c r="G57" s="106"/>
      <c r="H57" s="104"/>
      <c r="I57" s="121">
        <v>-3</v>
      </c>
      <c r="J57" s="148" t="s">
        <v>309</v>
      </c>
      <c r="K57" s="38" t="s">
        <v>121</v>
      </c>
      <c r="L57" s="166"/>
      <c r="M57" s="35"/>
      <c r="N57" s="174">
        <v>18.4</v>
      </c>
      <c r="O57" s="35"/>
      <c r="P57" s="43">
        <v>0</v>
      </c>
      <c r="Q57" s="43">
        <v>0</v>
      </c>
      <c r="R57" s="35"/>
      <c r="S57" s="43">
        <v>1018</v>
      </c>
      <c r="T57" s="155" t="s">
        <v>353</v>
      </c>
      <c r="U57" s="35"/>
      <c r="V57" s="35"/>
      <c r="AH57" s="189">
        <f t="shared" si="4"/>
        <v>7.105128334021381</v>
      </c>
      <c r="AI57" s="189">
        <f t="shared" si="5"/>
        <v>6.107</v>
      </c>
      <c r="AJ57" s="189">
        <f t="shared" si="6"/>
        <v>4.4291</v>
      </c>
      <c r="AK57" s="189">
        <f t="shared" si="7"/>
        <v>-4.337333670402757</v>
      </c>
    </row>
    <row r="58" spans="1:37" ht="12.75">
      <c r="A58" s="44">
        <v>39132</v>
      </c>
      <c r="B58" s="91">
        <v>6.8</v>
      </c>
      <c r="C58" s="43"/>
      <c r="D58" s="43">
        <v>10.6</v>
      </c>
      <c r="E58" s="74">
        <v>5.7</v>
      </c>
      <c r="F58" s="106">
        <f t="shared" si="2"/>
        <v>8.15</v>
      </c>
      <c r="G58" s="106"/>
      <c r="H58" s="104"/>
      <c r="I58" s="121">
        <v>1.4</v>
      </c>
      <c r="J58" s="148" t="s">
        <v>309</v>
      </c>
      <c r="K58" s="38" t="s">
        <v>122</v>
      </c>
      <c r="L58" s="166"/>
      <c r="M58" s="35"/>
      <c r="N58" s="174">
        <v>18.4</v>
      </c>
      <c r="O58" s="35"/>
      <c r="P58" s="43">
        <v>0</v>
      </c>
      <c r="Q58" s="43">
        <v>0</v>
      </c>
      <c r="R58" s="35"/>
      <c r="S58" s="43">
        <v>1009</v>
      </c>
      <c r="T58" s="155" t="s">
        <v>354</v>
      </c>
      <c r="U58" s="35"/>
      <c r="V58" s="35"/>
      <c r="AH58" s="189">
        <f t="shared" si="4"/>
        <v>9.877400046010854</v>
      </c>
      <c r="AI58" s="189">
        <f t="shared" si="5"/>
        <v>6.107</v>
      </c>
      <c r="AJ58" s="189">
        <f t="shared" si="6"/>
        <v>0.6738</v>
      </c>
      <c r="AK58" s="189">
        <f t="shared" si="7"/>
        <v>-26.90005297302511</v>
      </c>
    </row>
    <row r="59" spans="1:37" ht="12.75">
      <c r="A59" s="44">
        <v>39133</v>
      </c>
      <c r="B59" s="91">
        <v>9.3</v>
      </c>
      <c r="C59" s="43"/>
      <c r="D59" s="43">
        <v>11.8</v>
      </c>
      <c r="E59" s="74">
        <v>8.4</v>
      </c>
      <c r="F59" s="106">
        <f t="shared" si="2"/>
        <v>10.100000000000001</v>
      </c>
      <c r="G59" s="106"/>
      <c r="H59" s="104"/>
      <c r="I59" s="121">
        <v>5.8</v>
      </c>
      <c r="J59" s="148" t="s">
        <v>309</v>
      </c>
      <c r="K59" s="38" t="s">
        <v>123</v>
      </c>
      <c r="L59" s="166"/>
      <c r="M59" s="35"/>
      <c r="N59" s="174">
        <v>21.9</v>
      </c>
      <c r="O59" s="35"/>
      <c r="P59" s="43">
        <v>1</v>
      </c>
      <c r="Q59" s="43">
        <v>0</v>
      </c>
      <c r="R59" s="35"/>
      <c r="S59" s="43">
        <v>1003</v>
      </c>
      <c r="T59" s="155" t="s">
        <v>355</v>
      </c>
      <c r="U59" s="35"/>
      <c r="V59" s="35"/>
      <c r="AH59" s="189">
        <f t="shared" si="4"/>
        <v>11.709473318755796</v>
      </c>
      <c r="AI59" s="189">
        <f t="shared" si="5"/>
        <v>6.107</v>
      </c>
      <c r="AJ59" s="189">
        <f t="shared" si="6"/>
        <v>-1.3237000000000005</v>
      </c>
      <c r="AK59" s="189" t="e">
        <f t="shared" si="7"/>
        <v>#NUM!</v>
      </c>
    </row>
    <row r="60" spans="1:37" ht="12.75">
      <c r="A60" s="44">
        <v>39134</v>
      </c>
      <c r="B60" s="91">
        <v>7.6</v>
      </c>
      <c r="C60" s="43"/>
      <c r="D60" s="43">
        <v>10.3</v>
      </c>
      <c r="E60" s="74">
        <v>7</v>
      </c>
      <c r="F60" s="106">
        <f t="shared" si="2"/>
        <v>8.65</v>
      </c>
      <c r="G60" s="106"/>
      <c r="H60" s="104"/>
      <c r="I60" s="121">
        <v>1.3</v>
      </c>
      <c r="J60" s="148" t="s">
        <v>309</v>
      </c>
      <c r="K60" s="38" t="s">
        <v>124</v>
      </c>
      <c r="L60" s="166"/>
      <c r="M60" s="35"/>
      <c r="N60" s="174">
        <v>21.9</v>
      </c>
      <c r="O60" s="35"/>
      <c r="P60" s="43">
        <v>3</v>
      </c>
      <c r="Q60" s="43">
        <v>0</v>
      </c>
      <c r="R60" s="35"/>
      <c r="S60" s="43">
        <v>1003</v>
      </c>
      <c r="T60" s="155" t="s">
        <v>356</v>
      </c>
      <c r="U60" s="35"/>
      <c r="V60" s="35"/>
      <c r="AH60" s="189">
        <f t="shared" si="4"/>
        <v>10.434027213964692</v>
      </c>
      <c r="AI60" s="189">
        <f t="shared" si="5"/>
        <v>6.107</v>
      </c>
      <c r="AJ60" s="189">
        <f t="shared" si="6"/>
        <v>0.034600000000000186</v>
      </c>
      <c r="AK60" s="189">
        <f t="shared" si="7"/>
        <v>-54.82237902346559</v>
      </c>
    </row>
    <row r="61" spans="1:37" ht="12.75">
      <c r="A61" s="44">
        <v>39135</v>
      </c>
      <c r="B61" s="91">
        <v>9</v>
      </c>
      <c r="C61" s="43"/>
      <c r="D61" s="43">
        <v>10.6</v>
      </c>
      <c r="E61" s="74">
        <v>7.1</v>
      </c>
      <c r="F61" s="106">
        <f t="shared" si="2"/>
        <v>8.85</v>
      </c>
      <c r="G61" s="106"/>
      <c r="H61" s="104"/>
      <c r="I61" s="121">
        <v>3.5</v>
      </c>
      <c r="J61" s="148" t="s">
        <v>309</v>
      </c>
      <c r="K61" s="38" t="s">
        <v>125</v>
      </c>
      <c r="L61" s="166"/>
      <c r="M61" s="35"/>
      <c r="N61" s="174">
        <v>26.5</v>
      </c>
      <c r="O61" s="35"/>
      <c r="P61" s="43">
        <v>3</v>
      </c>
      <c r="Q61" s="43">
        <v>0</v>
      </c>
      <c r="R61" s="35"/>
      <c r="S61" s="43">
        <v>998</v>
      </c>
      <c r="T61" s="155" t="s">
        <v>357</v>
      </c>
      <c r="U61" s="35"/>
      <c r="V61" s="35"/>
      <c r="AH61" s="189">
        <f t="shared" si="4"/>
        <v>11.474893337456098</v>
      </c>
      <c r="AI61" s="189">
        <f t="shared" si="5"/>
        <v>6.107</v>
      </c>
      <c r="AJ61" s="189">
        <f t="shared" si="6"/>
        <v>-1.0840000000000005</v>
      </c>
      <c r="AK61" s="189" t="e">
        <f t="shared" si="7"/>
        <v>#NUM!</v>
      </c>
    </row>
    <row r="62" spans="1:37" ht="12.75">
      <c r="A62" s="44">
        <v>39136</v>
      </c>
      <c r="B62" s="91">
        <v>7.4</v>
      </c>
      <c r="C62" s="43"/>
      <c r="D62" s="43">
        <v>11.2</v>
      </c>
      <c r="E62" s="74">
        <v>7.2</v>
      </c>
      <c r="F62" s="106">
        <f t="shared" si="2"/>
        <v>9.2</v>
      </c>
      <c r="G62" s="106"/>
      <c r="H62" s="104"/>
      <c r="I62" s="121">
        <v>3.2</v>
      </c>
      <c r="J62" s="148" t="s">
        <v>309</v>
      </c>
      <c r="K62" s="38" t="s">
        <v>126</v>
      </c>
      <c r="L62" s="166"/>
      <c r="M62" s="35"/>
      <c r="N62" s="174">
        <v>26.5</v>
      </c>
      <c r="O62" s="35"/>
      <c r="P62" s="43">
        <v>4</v>
      </c>
      <c r="Q62" s="43">
        <v>0</v>
      </c>
      <c r="R62" s="35"/>
      <c r="S62" s="43">
        <v>995</v>
      </c>
      <c r="T62" s="155" t="s">
        <v>357</v>
      </c>
      <c r="U62" s="35"/>
      <c r="V62" s="35"/>
      <c r="AH62" s="189">
        <f t="shared" si="4"/>
        <v>10.29234011027384</v>
      </c>
      <c r="AI62" s="189">
        <f t="shared" si="5"/>
        <v>6.107</v>
      </c>
      <c r="AJ62" s="189">
        <f t="shared" si="6"/>
        <v>0.1943999999999999</v>
      </c>
      <c r="AK62" s="189">
        <f t="shared" si="7"/>
        <v>-39.55862369578321</v>
      </c>
    </row>
    <row r="63" spans="1:37" ht="12.75">
      <c r="A63" s="44">
        <v>39137</v>
      </c>
      <c r="B63" s="91">
        <v>7.8</v>
      </c>
      <c r="C63" s="43"/>
      <c r="D63" s="43">
        <v>11</v>
      </c>
      <c r="E63" s="74">
        <v>7.5</v>
      </c>
      <c r="F63" s="106">
        <f t="shared" si="2"/>
        <v>9.25</v>
      </c>
      <c r="G63" s="106"/>
      <c r="H63" s="104"/>
      <c r="I63" s="121">
        <v>5.3</v>
      </c>
      <c r="J63" s="148" t="s">
        <v>309</v>
      </c>
      <c r="K63" s="38" t="s">
        <v>127</v>
      </c>
      <c r="L63" s="166"/>
      <c r="M63" s="35"/>
      <c r="N63" s="174">
        <v>21.9</v>
      </c>
      <c r="O63" s="35"/>
      <c r="P63" s="43">
        <v>2</v>
      </c>
      <c r="Q63" s="43">
        <v>0</v>
      </c>
      <c r="R63" s="35"/>
      <c r="S63" s="43">
        <v>990</v>
      </c>
      <c r="T63" s="155" t="s">
        <v>357</v>
      </c>
      <c r="U63" s="35"/>
      <c r="V63" s="35"/>
      <c r="AH63" s="189">
        <f t="shared" si="4"/>
        <v>10.57743042767468</v>
      </c>
      <c r="AI63" s="189">
        <f t="shared" si="5"/>
        <v>6.107</v>
      </c>
      <c r="AJ63" s="189">
        <f t="shared" si="6"/>
        <v>-0.12520000000000042</v>
      </c>
      <c r="AK63" s="189" t="e">
        <f t="shared" si="7"/>
        <v>#NUM!</v>
      </c>
    </row>
    <row r="64" spans="1:37" ht="12.75">
      <c r="A64" s="44">
        <v>39138</v>
      </c>
      <c r="B64" s="91">
        <v>7.2</v>
      </c>
      <c r="C64" s="43"/>
      <c r="D64" s="43">
        <v>9.8</v>
      </c>
      <c r="E64" s="74">
        <v>5.8</v>
      </c>
      <c r="F64" s="106">
        <f t="shared" si="2"/>
        <v>7.800000000000001</v>
      </c>
      <c r="G64" s="106"/>
      <c r="H64" s="104"/>
      <c r="I64" s="121">
        <v>3.1</v>
      </c>
      <c r="J64" s="148" t="s">
        <v>309</v>
      </c>
      <c r="K64" s="38" t="s">
        <v>127</v>
      </c>
      <c r="L64" s="166"/>
      <c r="M64" s="35"/>
      <c r="N64" s="174">
        <v>23</v>
      </c>
      <c r="O64" s="35"/>
      <c r="P64" s="43">
        <v>2</v>
      </c>
      <c r="Q64" s="43">
        <v>0</v>
      </c>
      <c r="R64" s="35"/>
      <c r="S64" s="43">
        <v>991</v>
      </c>
      <c r="T64" s="155" t="s">
        <v>358</v>
      </c>
      <c r="U64" s="35"/>
      <c r="V64" s="35"/>
      <c r="AH64" s="189">
        <f t="shared" si="4"/>
        <v>10.152351501423265</v>
      </c>
      <c r="AI64" s="189">
        <f t="shared" si="5"/>
        <v>6.107</v>
      </c>
      <c r="AJ64" s="189">
        <f t="shared" si="6"/>
        <v>0.3541999999999996</v>
      </c>
      <c r="AK64" s="189">
        <f t="shared" si="7"/>
        <v>-33.64318015929965</v>
      </c>
    </row>
    <row r="65" spans="1:37" ht="12.75">
      <c r="A65" s="44">
        <v>39139</v>
      </c>
      <c r="B65" s="91">
        <v>6.8</v>
      </c>
      <c r="C65" s="43"/>
      <c r="D65" s="43">
        <v>9.1</v>
      </c>
      <c r="E65" s="74">
        <v>1.4</v>
      </c>
      <c r="F65" s="106">
        <f t="shared" si="2"/>
        <v>5.25</v>
      </c>
      <c r="G65" s="106"/>
      <c r="H65" s="104"/>
      <c r="I65" s="121">
        <v>-2.6</v>
      </c>
      <c r="J65" s="148" t="s">
        <v>309</v>
      </c>
      <c r="K65" s="38" t="s">
        <v>128</v>
      </c>
      <c r="L65" s="166"/>
      <c r="M65" s="35"/>
      <c r="N65" s="174">
        <v>33.4</v>
      </c>
      <c r="O65" s="35"/>
      <c r="P65" s="43">
        <v>0</v>
      </c>
      <c r="Q65" s="43">
        <v>0</v>
      </c>
      <c r="R65" s="35"/>
      <c r="S65" s="43">
        <v>1011</v>
      </c>
      <c r="T65" s="155" t="s">
        <v>359</v>
      </c>
      <c r="U65" s="35"/>
      <c r="V65" s="35"/>
      <c r="AH65" s="189">
        <f t="shared" si="4"/>
        <v>9.877400046010854</v>
      </c>
      <c r="AI65" s="189">
        <f t="shared" si="5"/>
        <v>6.107</v>
      </c>
      <c r="AJ65" s="189">
        <f t="shared" si="6"/>
        <v>0.6738</v>
      </c>
      <c r="AK65" s="189">
        <f t="shared" si="7"/>
        <v>-26.90005297302511</v>
      </c>
    </row>
    <row r="66" spans="1:37" ht="12.75">
      <c r="A66" s="44">
        <v>39140</v>
      </c>
      <c r="B66" s="91">
        <v>6.5</v>
      </c>
      <c r="C66" s="43"/>
      <c r="D66" s="43">
        <v>12</v>
      </c>
      <c r="E66" s="74">
        <v>1.4</v>
      </c>
      <c r="F66" s="106">
        <f t="shared" si="2"/>
        <v>6.7</v>
      </c>
      <c r="G66" s="106"/>
      <c r="H66" s="104"/>
      <c r="I66" s="121">
        <v>-0.1</v>
      </c>
      <c r="J66" s="148" t="s">
        <v>309</v>
      </c>
      <c r="K66" s="38" t="s">
        <v>129</v>
      </c>
      <c r="L66" s="166"/>
      <c r="M66" s="35"/>
      <c r="N66" s="174">
        <v>29.9</v>
      </c>
      <c r="O66" s="35"/>
      <c r="P66" s="43">
        <v>5</v>
      </c>
      <c r="Q66" s="43">
        <v>0</v>
      </c>
      <c r="R66" s="35"/>
      <c r="S66" s="43">
        <v>1006</v>
      </c>
      <c r="T66" s="155" t="s">
        <v>360</v>
      </c>
      <c r="U66" s="35"/>
      <c r="V66" s="35"/>
      <c r="AH66" s="189">
        <f t="shared" si="4"/>
        <v>9.67551615678414</v>
      </c>
      <c r="AI66" s="189">
        <f t="shared" si="5"/>
        <v>6.107</v>
      </c>
      <c r="AJ66" s="189">
        <f t="shared" si="6"/>
        <v>0.9135</v>
      </c>
      <c r="AK66" s="189">
        <f t="shared" si="7"/>
        <v>-23.551871546469595</v>
      </c>
    </row>
    <row r="67" spans="1:37" ht="12.75">
      <c r="A67" s="44">
        <v>39141</v>
      </c>
      <c r="B67" s="91">
        <v>7.2</v>
      </c>
      <c r="C67" s="43"/>
      <c r="D67" s="43">
        <v>11.4</v>
      </c>
      <c r="E67" s="74">
        <v>6.4</v>
      </c>
      <c r="F67" s="106">
        <f t="shared" si="2"/>
        <v>8.9</v>
      </c>
      <c r="G67" s="106"/>
      <c r="H67" s="104"/>
      <c r="I67" s="121">
        <v>4.2</v>
      </c>
      <c r="J67" s="148" t="s">
        <v>309</v>
      </c>
      <c r="K67" s="38" t="s">
        <v>95</v>
      </c>
      <c r="L67" s="166"/>
      <c r="M67" s="35"/>
      <c r="N67" s="174">
        <v>48.3</v>
      </c>
      <c r="O67" s="35"/>
      <c r="P67" s="43">
        <v>1</v>
      </c>
      <c r="Q67" s="43">
        <v>0</v>
      </c>
      <c r="R67" s="35"/>
      <c r="S67" s="43">
        <v>988</v>
      </c>
      <c r="T67" s="155" t="s">
        <v>361</v>
      </c>
      <c r="U67" s="35"/>
      <c r="V67" s="35"/>
      <c r="AH67" s="189">
        <f t="shared" si="4"/>
        <v>10.152351501423265</v>
      </c>
      <c r="AI67" s="189">
        <f t="shared" si="5"/>
        <v>6.107</v>
      </c>
      <c r="AJ67" s="189">
        <f t="shared" si="6"/>
        <v>0.3541999999999996</v>
      </c>
      <c r="AK67" s="189">
        <f t="shared" si="7"/>
        <v>-33.64318015929965</v>
      </c>
    </row>
    <row r="68" spans="1:37" s="78" customFormat="1" ht="12.75">
      <c r="A68" s="127">
        <v>39142</v>
      </c>
      <c r="B68" s="93">
        <v>5.1</v>
      </c>
      <c r="C68" s="98">
        <v>3.2</v>
      </c>
      <c r="D68" s="73">
        <v>9</v>
      </c>
      <c r="E68" s="73">
        <v>3.2</v>
      </c>
      <c r="F68" s="108">
        <f t="shared" si="2"/>
        <v>6.1</v>
      </c>
      <c r="G68" s="108">
        <f>100*(AJ68/AH68)</f>
        <v>70.21430246535023</v>
      </c>
      <c r="H68" s="109">
        <f t="shared" si="3"/>
        <v>0.13075849512235962</v>
      </c>
      <c r="I68" s="122">
        <v>2</v>
      </c>
      <c r="J68" s="98">
        <v>7</v>
      </c>
      <c r="K68" s="191" t="s">
        <v>90</v>
      </c>
      <c r="L68" s="179"/>
      <c r="M68" s="77"/>
      <c r="N68" s="176">
        <v>41.4</v>
      </c>
      <c r="O68" s="77"/>
      <c r="P68" s="98">
        <v>0</v>
      </c>
      <c r="Q68" s="98">
        <v>0</v>
      </c>
      <c r="R68" s="77"/>
      <c r="S68" s="98">
        <v>986</v>
      </c>
      <c r="T68" s="156" t="s">
        <v>362</v>
      </c>
      <c r="U68" s="77"/>
      <c r="V68" s="77"/>
      <c r="AH68" s="190">
        <f t="shared" si="4"/>
        <v>8.780710489137393</v>
      </c>
      <c r="AI68" s="190">
        <f t="shared" si="5"/>
        <v>7.683414621449662</v>
      </c>
      <c r="AJ68" s="190">
        <f t="shared" si="6"/>
        <v>6.165314621449663</v>
      </c>
      <c r="AK68" s="190">
        <f t="shared" si="7"/>
        <v>0.13075849512235962</v>
      </c>
    </row>
    <row r="69" spans="1:37" ht="12.75">
      <c r="A69" s="44">
        <v>39143</v>
      </c>
      <c r="B69" s="91">
        <v>-1</v>
      </c>
      <c r="C69" s="43">
        <v>-1.1</v>
      </c>
      <c r="D69" s="74">
        <v>10.9</v>
      </c>
      <c r="E69" s="75">
        <v>-1.6</v>
      </c>
      <c r="F69" s="106">
        <f t="shared" si="2"/>
        <v>4.65</v>
      </c>
      <c r="G69" s="106">
        <f>100*(AJ69/AH69)</f>
        <v>98.00076452599156</v>
      </c>
      <c r="H69" s="104">
        <f t="shared" si="3"/>
        <v>-1.2750716588518818</v>
      </c>
      <c r="I69" s="121">
        <v>-3</v>
      </c>
      <c r="J69" s="43">
        <v>5</v>
      </c>
      <c r="K69" s="38" t="s">
        <v>130</v>
      </c>
      <c r="L69" s="178"/>
      <c r="M69" s="35"/>
      <c r="N69" s="174">
        <v>23</v>
      </c>
      <c r="O69" s="35"/>
      <c r="P69" s="43">
        <v>7</v>
      </c>
      <c r="Q69" s="43">
        <v>0</v>
      </c>
      <c r="R69" s="35"/>
      <c r="S69" s="43">
        <v>1004</v>
      </c>
      <c r="T69" s="155" t="s">
        <v>363</v>
      </c>
      <c r="U69" s="35"/>
      <c r="V69" s="35"/>
      <c r="AH69" s="189">
        <f t="shared" si="4"/>
        <v>5.676929151302562</v>
      </c>
      <c r="AI69" s="189">
        <f t="shared" si="5"/>
        <v>5.635433969875395</v>
      </c>
      <c r="AJ69" s="189">
        <f t="shared" si="6"/>
        <v>5.563433969875395</v>
      </c>
      <c r="AK69" s="189">
        <f t="shared" si="7"/>
        <v>-1.2750716588518818</v>
      </c>
    </row>
    <row r="70" spans="1:37" ht="12.75">
      <c r="A70" s="44">
        <v>39144</v>
      </c>
      <c r="B70" s="91">
        <v>3.7</v>
      </c>
      <c r="C70" s="43">
        <v>3.6</v>
      </c>
      <c r="D70" s="74">
        <v>12.1</v>
      </c>
      <c r="E70" s="74">
        <v>4</v>
      </c>
      <c r="F70" s="106">
        <f t="shared" si="2"/>
        <v>8.05</v>
      </c>
      <c r="G70" s="106">
        <f>100*(AJ70/AH70)</f>
        <v>98.29319735120278</v>
      </c>
      <c r="H70" s="104">
        <f t="shared" si="3"/>
        <v>3.456122646805448</v>
      </c>
      <c r="I70" s="121">
        <v>3</v>
      </c>
      <c r="J70" s="43">
        <v>3</v>
      </c>
      <c r="K70" s="38" t="s">
        <v>114</v>
      </c>
      <c r="L70" s="178"/>
      <c r="M70" s="35"/>
      <c r="N70" s="174">
        <v>24</v>
      </c>
      <c r="O70" s="35"/>
      <c r="P70" s="43">
        <v>8</v>
      </c>
      <c r="Q70" s="43">
        <v>0</v>
      </c>
      <c r="R70" s="35"/>
      <c r="S70" s="43">
        <v>998</v>
      </c>
      <c r="T70" s="155" t="s">
        <v>364</v>
      </c>
      <c r="U70" s="35"/>
      <c r="V70" s="35"/>
      <c r="AH70" s="189">
        <f t="shared" si="4"/>
        <v>7.959741395023205</v>
      </c>
      <c r="AI70" s="189">
        <f t="shared" si="5"/>
        <v>7.903784318055541</v>
      </c>
      <c r="AJ70" s="189">
        <f t="shared" si="6"/>
        <v>7.823884318055541</v>
      </c>
      <c r="AK70" s="189">
        <f t="shared" si="7"/>
        <v>3.456122646805448</v>
      </c>
    </row>
    <row r="71" spans="1:37" ht="12.75">
      <c r="A71" s="44">
        <v>39145</v>
      </c>
      <c r="B71" s="91">
        <v>3.5</v>
      </c>
      <c r="C71" s="43">
        <v>3.4</v>
      </c>
      <c r="D71" s="74">
        <v>10.7</v>
      </c>
      <c r="E71" s="75">
        <v>1.6</v>
      </c>
      <c r="F71" s="106">
        <f t="shared" si="2"/>
        <v>6.1499999999999995</v>
      </c>
      <c r="G71" s="106">
        <f>100*(AJ71/AH71)</f>
        <v>98.27777150868837</v>
      </c>
      <c r="H71" s="104">
        <f t="shared" si="3"/>
        <v>3.25430674452266</v>
      </c>
      <c r="I71" s="121">
        <v>-1</v>
      </c>
      <c r="J71" s="43">
        <v>8</v>
      </c>
      <c r="K71" s="38" t="s">
        <v>131</v>
      </c>
      <c r="L71" s="166"/>
      <c r="M71" s="35"/>
      <c r="N71" s="174">
        <v>41</v>
      </c>
      <c r="O71" s="35"/>
      <c r="P71" s="43">
        <v>6</v>
      </c>
      <c r="Q71" s="43">
        <v>0</v>
      </c>
      <c r="R71" s="35"/>
      <c r="S71" s="43">
        <v>1010</v>
      </c>
      <c r="T71" s="155" t="s">
        <v>365</v>
      </c>
      <c r="U71" s="35"/>
      <c r="V71" s="35"/>
      <c r="AH71" s="189">
        <f t="shared" si="4"/>
        <v>7.848174955865539</v>
      </c>
      <c r="AI71" s="189">
        <f t="shared" si="5"/>
        <v>7.792911450727639</v>
      </c>
      <c r="AJ71" s="189">
        <f t="shared" si="6"/>
        <v>7.713011450727639</v>
      </c>
      <c r="AK71" s="189">
        <f t="shared" si="7"/>
        <v>3.25430674452266</v>
      </c>
    </row>
    <row r="72" spans="1:37" ht="12.75">
      <c r="A72" s="44">
        <v>39146</v>
      </c>
      <c r="B72" s="91">
        <v>3.7</v>
      </c>
      <c r="C72" s="43">
        <v>2.9</v>
      </c>
      <c r="D72" s="74">
        <v>9.9</v>
      </c>
      <c r="E72" s="75">
        <v>3.7</v>
      </c>
      <c r="F72" s="106">
        <f t="shared" si="2"/>
        <v>6.800000000000001</v>
      </c>
      <c r="G72" s="106">
        <f>100*(AJ72/AH72)</f>
        <v>86.46659468124172</v>
      </c>
      <c r="H72" s="104">
        <f t="shared" si="3"/>
        <v>1.6553546658803564</v>
      </c>
      <c r="I72" s="121">
        <v>2</v>
      </c>
      <c r="J72" s="43">
        <v>4</v>
      </c>
      <c r="K72" s="38" t="s">
        <v>132</v>
      </c>
      <c r="L72" s="166"/>
      <c r="M72" s="35"/>
      <c r="N72" s="174">
        <v>46</v>
      </c>
      <c r="O72" s="35"/>
      <c r="P72" s="43">
        <v>1</v>
      </c>
      <c r="Q72" s="43">
        <v>0</v>
      </c>
      <c r="R72" s="35"/>
      <c r="S72" s="43">
        <v>1002</v>
      </c>
      <c r="T72" s="155" t="s">
        <v>366</v>
      </c>
      <c r="U72" s="35"/>
      <c r="V72" s="35"/>
      <c r="AH72" s="189">
        <f t="shared" si="4"/>
        <v>7.959741395023205</v>
      </c>
      <c r="AI72" s="189">
        <f t="shared" si="5"/>
        <v>7.52171732970973</v>
      </c>
      <c r="AJ72" s="189">
        <f t="shared" si="6"/>
        <v>6.88251732970973</v>
      </c>
      <c r="AK72" s="189">
        <f t="shared" si="7"/>
        <v>1.6553546658803564</v>
      </c>
    </row>
    <row r="73" spans="1:37" ht="12.75">
      <c r="A73" s="44">
        <v>39147</v>
      </c>
      <c r="B73" s="91">
        <v>9.1</v>
      </c>
      <c r="C73" s="43">
        <v>7.6</v>
      </c>
      <c r="D73" s="74">
        <v>12.8</v>
      </c>
      <c r="E73" s="74">
        <v>5.1</v>
      </c>
      <c r="F73" s="106">
        <f aca="true" t="shared" si="10" ref="F73:F136">AVERAGE(D73:E73)</f>
        <v>8.95</v>
      </c>
      <c r="G73" s="106">
        <f>100*(AJ73/AH73)</f>
        <v>79.9431221420339</v>
      </c>
      <c r="H73" s="104">
        <f>AK73</f>
        <v>5.826562945547088</v>
      </c>
      <c r="I73" s="121">
        <v>4</v>
      </c>
      <c r="J73" s="43">
        <v>3</v>
      </c>
      <c r="K73" s="38" t="s">
        <v>133</v>
      </c>
      <c r="L73" s="166"/>
      <c r="M73" s="35"/>
      <c r="N73" s="174">
        <v>42.5</v>
      </c>
      <c r="O73" s="35"/>
      <c r="P73" s="43">
        <v>0</v>
      </c>
      <c r="Q73" s="43">
        <v>0</v>
      </c>
      <c r="R73" s="35"/>
      <c r="S73" s="43">
        <v>991</v>
      </c>
      <c r="T73" s="155" t="s">
        <v>367</v>
      </c>
      <c r="U73" s="35"/>
      <c r="V73" s="35"/>
      <c r="AH73" s="189">
        <f aca="true" t="shared" si="11" ref="AH73:AH136">6.107*EXP(17.38*(B73/(239+B73)))</f>
        <v>11.552622622814317</v>
      </c>
      <c r="AI73" s="189">
        <f aca="true" t="shared" si="12" ref="AI73:AI136">IF(W73&gt;=0,6.107*EXP(17.38*(C73/(239+C73))),6.107*EXP(22.44*(C73/(272.4+C73))))</f>
        <v>10.434027213964692</v>
      </c>
      <c r="AJ73" s="189">
        <f aca="true" t="shared" si="13" ref="AJ73:AJ136">IF(C73&gt;=0,AI73-(0.000799*1000*(B73-C73)),AI73-(0.00072*1000*(B73-C73)))</f>
        <v>9.23552721396469</v>
      </c>
      <c r="AK73" s="189">
        <f aca="true" t="shared" si="14" ref="AK73:AK136">239*LN(AJ73/6.107)/(17.38-LN(AJ73/6.107))</f>
        <v>5.826562945547088</v>
      </c>
    </row>
    <row r="74" spans="1:37" ht="12.75">
      <c r="A74" s="44">
        <v>39148</v>
      </c>
      <c r="B74" s="91">
        <v>4.8</v>
      </c>
      <c r="C74" s="43">
        <v>4.4</v>
      </c>
      <c r="D74" s="74">
        <v>11.2</v>
      </c>
      <c r="E74" s="74">
        <v>3.4</v>
      </c>
      <c r="F74" s="106">
        <f t="shared" si="10"/>
        <v>7.3</v>
      </c>
      <c r="G74" s="106">
        <f>100*(AJ74/AH74)</f>
        <v>93.5220499223866</v>
      </c>
      <c r="H74" s="104">
        <f>AK74</f>
        <v>3.845413344409449</v>
      </c>
      <c r="I74" s="121">
        <v>2</v>
      </c>
      <c r="J74" s="43">
        <v>4</v>
      </c>
      <c r="K74" s="38" t="s">
        <v>127</v>
      </c>
      <c r="L74" s="166"/>
      <c r="M74" s="35"/>
      <c r="N74" s="174">
        <v>17.1</v>
      </c>
      <c r="O74" s="35"/>
      <c r="P74" s="43">
        <v>0</v>
      </c>
      <c r="Q74" s="43">
        <v>0</v>
      </c>
      <c r="R74" s="35"/>
      <c r="S74" s="43">
        <v>996</v>
      </c>
      <c r="T74" s="155" t="s">
        <v>368</v>
      </c>
      <c r="U74" s="35"/>
      <c r="V74" s="35"/>
      <c r="AH74" s="189">
        <f t="shared" si="11"/>
        <v>8.598757969942895</v>
      </c>
      <c r="AI74" s="189">
        <f t="shared" si="12"/>
        <v>8.36133472135519</v>
      </c>
      <c r="AJ74" s="189">
        <f t="shared" si="13"/>
        <v>8.04173472135519</v>
      </c>
      <c r="AK74" s="189">
        <f t="shared" si="14"/>
        <v>3.845413344409449</v>
      </c>
    </row>
    <row r="75" spans="1:37" ht="12.75">
      <c r="A75" s="44">
        <v>39149</v>
      </c>
      <c r="B75" s="91">
        <v>0.2</v>
      </c>
      <c r="C75" s="43">
        <v>-0.2</v>
      </c>
      <c r="D75" s="74">
        <v>11.8</v>
      </c>
      <c r="E75" s="74">
        <v>0.2</v>
      </c>
      <c r="F75" s="106">
        <f t="shared" si="10"/>
        <v>6</v>
      </c>
      <c r="G75" s="106">
        <f>100*(AJ75/AH75)</f>
        <v>92.48524444993976</v>
      </c>
      <c r="H75" s="104">
        <f>AK75</f>
        <v>-0.8712566373583216</v>
      </c>
      <c r="I75" s="121">
        <v>-2</v>
      </c>
      <c r="J75" s="43">
        <v>5</v>
      </c>
      <c r="K75" s="38" t="s">
        <v>134</v>
      </c>
      <c r="L75" s="166"/>
      <c r="M75" s="35"/>
      <c r="N75" s="174">
        <v>22</v>
      </c>
      <c r="O75" s="35"/>
      <c r="P75" s="43">
        <v>2</v>
      </c>
      <c r="Q75" s="43">
        <v>0</v>
      </c>
      <c r="R75" s="35"/>
      <c r="S75" s="43">
        <v>1018</v>
      </c>
      <c r="T75" s="155" t="s">
        <v>369</v>
      </c>
      <c r="U75" s="35"/>
      <c r="V75" s="35"/>
      <c r="AH75" s="189">
        <f t="shared" si="11"/>
        <v>6.196393484898889</v>
      </c>
      <c r="AI75" s="189">
        <f t="shared" si="12"/>
        <v>6.0187496615888785</v>
      </c>
      <c r="AJ75" s="189">
        <f t="shared" si="13"/>
        <v>5.730749661588878</v>
      </c>
      <c r="AK75" s="189">
        <f t="shared" si="14"/>
        <v>-0.8712566373583216</v>
      </c>
    </row>
    <row r="76" spans="1:37" ht="12.75">
      <c r="A76" s="44">
        <v>39150</v>
      </c>
      <c r="B76" s="91">
        <v>4.7</v>
      </c>
      <c r="C76" s="43">
        <v>3.7</v>
      </c>
      <c r="D76" s="74">
        <v>11.4</v>
      </c>
      <c r="E76" s="74">
        <v>4.3</v>
      </c>
      <c r="F76" s="106">
        <f t="shared" si="10"/>
        <v>7.85</v>
      </c>
      <c r="G76" s="106">
        <f>100*(AJ76/AH76)</f>
        <v>83.86071315152776</v>
      </c>
      <c r="H76" s="104">
        <f>AK76</f>
        <v>2.209157623221755</v>
      </c>
      <c r="I76" s="121">
        <v>3</v>
      </c>
      <c r="J76" s="43">
        <v>2</v>
      </c>
      <c r="K76" s="38" t="s">
        <v>135</v>
      </c>
      <c r="L76" s="166"/>
      <c r="M76" s="35"/>
      <c r="N76" s="174">
        <v>29.6</v>
      </c>
      <c r="O76" s="35"/>
      <c r="P76" s="43">
        <v>0</v>
      </c>
      <c r="Q76" s="43">
        <v>0</v>
      </c>
      <c r="R76" s="35"/>
      <c r="S76" s="43">
        <v>1021</v>
      </c>
      <c r="T76" s="155" t="s">
        <v>370</v>
      </c>
      <c r="U76" s="35"/>
      <c r="V76" s="35"/>
      <c r="AH76" s="189">
        <f t="shared" si="11"/>
        <v>8.538851061383744</v>
      </c>
      <c r="AI76" s="189">
        <f t="shared" si="12"/>
        <v>7.959741395023205</v>
      </c>
      <c r="AJ76" s="189">
        <f t="shared" si="13"/>
        <v>7.160741395023205</v>
      </c>
      <c r="AK76" s="189">
        <f t="shared" si="14"/>
        <v>2.209157623221755</v>
      </c>
    </row>
    <row r="77" spans="1:37" ht="12.75">
      <c r="A77" s="44">
        <v>39151</v>
      </c>
      <c r="B77" s="91">
        <v>4</v>
      </c>
      <c r="C77" s="43">
        <v>3.5</v>
      </c>
      <c r="D77" s="74">
        <v>13.8</v>
      </c>
      <c r="E77" s="74">
        <v>3.1</v>
      </c>
      <c r="F77" s="106">
        <f t="shared" si="10"/>
        <v>8.450000000000001</v>
      </c>
      <c r="G77" s="106">
        <f>100*(AJ77/AH77)</f>
        <v>91.62280055549992</v>
      </c>
      <c r="H77" s="104">
        <f>AK77</f>
        <v>2.7626108386135355</v>
      </c>
      <c r="I77" s="121">
        <v>2</v>
      </c>
      <c r="J77" s="43">
        <v>5</v>
      </c>
      <c r="K77" s="38" t="s">
        <v>136</v>
      </c>
      <c r="L77" s="166"/>
      <c r="M77" s="35"/>
      <c r="N77" s="174">
        <v>27.6</v>
      </c>
      <c r="O77" s="35"/>
      <c r="P77" s="43">
        <v>0</v>
      </c>
      <c r="Q77" s="43">
        <v>0</v>
      </c>
      <c r="R77" s="35"/>
      <c r="S77" s="43">
        <v>1033</v>
      </c>
      <c r="T77" s="155" t="s">
        <v>371</v>
      </c>
      <c r="U77" s="35"/>
      <c r="V77" s="35"/>
      <c r="AH77" s="189">
        <f t="shared" si="11"/>
        <v>8.129717614725772</v>
      </c>
      <c r="AI77" s="189">
        <f t="shared" si="12"/>
        <v>7.848174955865539</v>
      </c>
      <c r="AJ77" s="189">
        <f t="shared" si="13"/>
        <v>7.448674955865539</v>
      </c>
      <c r="AK77" s="189">
        <f t="shared" si="14"/>
        <v>2.7626108386135355</v>
      </c>
    </row>
    <row r="78" spans="1:37" ht="12.75">
      <c r="A78" s="44">
        <v>39152</v>
      </c>
      <c r="B78" s="91">
        <v>4.3</v>
      </c>
      <c r="C78" s="43">
        <v>3.9</v>
      </c>
      <c r="D78" s="74">
        <v>13.6</v>
      </c>
      <c r="E78" s="74">
        <v>3.9</v>
      </c>
      <c r="F78" s="106">
        <f t="shared" si="10"/>
        <v>8.75</v>
      </c>
      <c r="G78" s="106">
        <f>100*(AJ78/AH78)</f>
        <v>93.37839346253499</v>
      </c>
      <c r="H78" s="104">
        <f>AK78</f>
        <v>3.3275830338064827</v>
      </c>
      <c r="I78" s="121">
        <v>4</v>
      </c>
      <c r="J78" s="43">
        <v>7</v>
      </c>
      <c r="K78" s="38" t="s">
        <v>137</v>
      </c>
      <c r="L78" s="166"/>
      <c r="M78" s="35"/>
      <c r="N78" s="174">
        <v>27</v>
      </c>
      <c r="O78" s="35"/>
      <c r="P78" s="43">
        <v>0</v>
      </c>
      <c r="Q78" s="43">
        <v>0</v>
      </c>
      <c r="R78" s="35"/>
      <c r="S78" s="43">
        <v>1027</v>
      </c>
      <c r="T78" s="155" t="s">
        <v>372</v>
      </c>
      <c r="U78" s="35"/>
      <c r="V78" s="35"/>
      <c r="AH78" s="189">
        <f t="shared" si="11"/>
        <v>8.302890934011156</v>
      </c>
      <c r="AI78" s="189">
        <f t="shared" si="12"/>
        <v>8.072706165126084</v>
      </c>
      <c r="AJ78" s="189">
        <f t="shared" si="13"/>
        <v>7.753106165126083</v>
      </c>
      <c r="AK78" s="189">
        <f t="shared" si="14"/>
        <v>3.3275830338064827</v>
      </c>
    </row>
    <row r="79" spans="1:37" ht="12.75">
      <c r="A79" s="44">
        <v>39153</v>
      </c>
      <c r="B79" s="91">
        <v>7.9</v>
      </c>
      <c r="C79" s="43">
        <v>6</v>
      </c>
      <c r="D79" s="74">
        <v>11.9</v>
      </c>
      <c r="E79" s="74">
        <v>5.8</v>
      </c>
      <c r="F79" s="106">
        <f t="shared" si="10"/>
        <v>8.85</v>
      </c>
      <c r="G79" s="106">
        <f>100*(AJ79/AH79)</f>
        <v>73.5134386131356</v>
      </c>
      <c r="H79" s="104">
        <f>AK79</f>
        <v>3.4654100526313445</v>
      </c>
      <c r="I79" s="121">
        <v>5</v>
      </c>
      <c r="J79" s="43">
        <v>7</v>
      </c>
      <c r="K79" s="38" t="s">
        <v>138</v>
      </c>
      <c r="L79" s="166"/>
      <c r="M79" s="35"/>
      <c r="N79" s="174">
        <v>26.5</v>
      </c>
      <c r="O79" s="35"/>
      <c r="P79" s="43">
        <v>0</v>
      </c>
      <c r="Q79" s="43">
        <v>0</v>
      </c>
      <c r="R79" s="35"/>
      <c r="S79" s="43">
        <v>1019</v>
      </c>
      <c r="T79" s="155" t="s">
        <v>373</v>
      </c>
      <c r="U79" s="35"/>
      <c r="V79" s="35"/>
      <c r="AH79" s="189">
        <f t="shared" si="11"/>
        <v>10.649781121194382</v>
      </c>
      <c r="AI79" s="189">
        <f t="shared" si="12"/>
        <v>9.347120306962537</v>
      </c>
      <c r="AJ79" s="189">
        <f t="shared" si="13"/>
        <v>7.829020306962537</v>
      </c>
      <c r="AK79" s="189">
        <f t="shared" si="14"/>
        <v>3.4654100526313445</v>
      </c>
    </row>
    <row r="80" spans="1:37" ht="12.75">
      <c r="A80" s="44">
        <v>39154</v>
      </c>
      <c r="B80" s="91">
        <v>0</v>
      </c>
      <c r="C80" s="43">
        <v>-0.6</v>
      </c>
      <c r="D80" s="74">
        <v>12.5</v>
      </c>
      <c r="E80" s="74">
        <v>-0.1</v>
      </c>
      <c r="F80" s="106">
        <f t="shared" si="10"/>
        <v>6.2</v>
      </c>
      <c r="G80" s="106">
        <f>100*(AJ80/AH80)</f>
        <v>88.64627592409713</v>
      </c>
      <c r="H80" s="104">
        <f>AK80</f>
        <v>-1.6458579114524707</v>
      </c>
      <c r="I80" s="121">
        <v>-3</v>
      </c>
      <c r="J80" s="43">
        <v>4</v>
      </c>
      <c r="K80" s="38" t="s">
        <v>139</v>
      </c>
      <c r="L80" s="166"/>
      <c r="M80" s="35"/>
      <c r="N80" s="174">
        <v>20</v>
      </c>
      <c r="O80" s="35"/>
      <c r="P80" s="43">
        <v>0</v>
      </c>
      <c r="Q80" s="43">
        <v>0</v>
      </c>
      <c r="R80" s="35"/>
      <c r="S80" s="43">
        <v>1027</v>
      </c>
      <c r="T80" s="155" t="s">
        <v>374</v>
      </c>
      <c r="U80" s="35"/>
      <c r="V80" s="35"/>
      <c r="AH80" s="189">
        <f t="shared" si="11"/>
        <v>6.107</v>
      </c>
      <c r="AI80" s="189">
        <f t="shared" si="12"/>
        <v>5.845628070684612</v>
      </c>
      <c r="AJ80" s="189">
        <f t="shared" si="13"/>
        <v>5.413628070684612</v>
      </c>
      <c r="AK80" s="189">
        <f t="shared" si="14"/>
        <v>-1.6458579114524707</v>
      </c>
    </row>
    <row r="81" spans="1:37" ht="12.75">
      <c r="A81" s="44">
        <v>39155</v>
      </c>
      <c r="B81" s="91">
        <v>1.1</v>
      </c>
      <c r="C81" s="43">
        <v>0.8</v>
      </c>
      <c r="D81" s="74">
        <v>13.9</v>
      </c>
      <c r="E81" s="74">
        <v>0.4</v>
      </c>
      <c r="F81" s="106">
        <f t="shared" si="10"/>
        <v>7.15</v>
      </c>
      <c r="G81" s="106">
        <f>100*(AJ81/AH81)</f>
        <v>94.23430967552756</v>
      </c>
      <c r="H81" s="104">
        <f>AK81</f>
        <v>0.27864407099391597</v>
      </c>
      <c r="I81" s="121">
        <v>-2</v>
      </c>
      <c r="J81" s="43">
        <v>4</v>
      </c>
      <c r="K81" s="38" t="s">
        <v>109</v>
      </c>
      <c r="L81" s="166"/>
      <c r="M81" s="35"/>
      <c r="N81" s="174">
        <v>13.6</v>
      </c>
      <c r="O81" s="35"/>
      <c r="P81" s="43">
        <v>0</v>
      </c>
      <c r="Q81" s="43">
        <v>0</v>
      </c>
      <c r="R81" s="35"/>
      <c r="S81" s="43">
        <v>1034</v>
      </c>
      <c r="T81" s="155" t="s">
        <v>375</v>
      </c>
      <c r="U81" s="35"/>
      <c r="V81" s="35"/>
      <c r="AH81" s="189">
        <f t="shared" si="11"/>
        <v>6.613154757473732</v>
      </c>
      <c r="AI81" s="189">
        <f t="shared" si="12"/>
        <v>6.471560733479681</v>
      </c>
      <c r="AJ81" s="189">
        <f t="shared" si="13"/>
        <v>6.231860733479681</v>
      </c>
      <c r="AK81" s="189">
        <f t="shared" si="14"/>
        <v>0.27864407099391597</v>
      </c>
    </row>
    <row r="82" spans="1:37" ht="12.75">
      <c r="A82" s="44">
        <v>39156</v>
      </c>
      <c r="B82" s="91">
        <v>3.5</v>
      </c>
      <c r="C82" s="43">
        <v>3.3</v>
      </c>
      <c r="D82" s="74">
        <v>11.3</v>
      </c>
      <c r="E82" s="74">
        <v>1.5</v>
      </c>
      <c r="F82" s="106">
        <f t="shared" si="10"/>
        <v>6.4</v>
      </c>
      <c r="G82" s="106">
        <f>100*(AJ82/AH82)</f>
        <v>96.55992629734446</v>
      </c>
      <c r="H82" s="104">
        <f>AK82</f>
        <v>3.00542031613032</v>
      </c>
      <c r="I82" s="121">
        <v>-1</v>
      </c>
      <c r="J82" s="43">
        <v>8</v>
      </c>
      <c r="K82" s="38" t="s">
        <v>140</v>
      </c>
      <c r="L82" s="166"/>
      <c r="M82" s="35"/>
      <c r="N82" s="174">
        <v>20</v>
      </c>
      <c r="O82" s="35"/>
      <c r="P82" s="43">
        <v>0</v>
      </c>
      <c r="Q82" s="43">
        <v>0</v>
      </c>
      <c r="R82" s="35"/>
      <c r="S82" s="43">
        <v>1028</v>
      </c>
      <c r="T82" s="155" t="s">
        <v>376</v>
      </c>
      <c r="U82" s="35"/>
      <c r="V82" s="35"/>
      <c r="AH82" s="189">
        <f t="shared" si="11"/>
        <v>7.848174955865539</v>
      </c>
      <c r="AI82" s="189">
        <f t="shared" si="12"/>
        <v>7.73799195307041</v>
      </c>
      <c r="AJ82" s="189">
        <f t="shared" si="13"/>
        <v>7.5781919530704105</v>
      </c>
      <c r="AK82" s="189">
        <f t="shared" si="14"/>
        <v>3.00542031613032</v>
      </c>
    </row>
    <row r="83" spans="1:37" ht="12.75">
      <c r="A83" s="44">
        <v>39157</v>
      </c>
      <c r="B83" s="91">
        <v>-0.4</v>
      </c>
      <c r="C83" s="43">
        <v>-1.2</v>
      </c>
      <c r="D83" s="74">
        <v>10.6</v>
      </c>
      <c r="E83" s="74">
        <v>-0.4</v>
      </c>
      <c r="F83" s="106">
        <f t="shared" si="10"/>
        <v>5.1</v>
      </c>
      <c r="G83" s="106">
        <f>100*(AJ83/AH83)</f>
        <v>84.6008214053865</v>
      </c>
      <c r="H83" s="104">
        <f>AK83</f>
        <v>-2.6701041223038753</v>
      </c>
      <c r="I83" s="121">
        <v>-3</v>
      </c>
      <c r="J83" s="43">
        <v>6</v>
      </c>
      <c r="K83" s="38" t="s">
        <v>141</v>
      </c>
      <c r="L83" s="166"/>
      <c r="M83" s="35"/>
      <c r="N83" s="174">
        <v>31</v>
      </c>
      <c r="O83" s="35"/>
      <c r="P83" s="43">
        <v>0</v>
      </c>
      <c r="Q83" s="43">
        <v>0</v>
      </c>
      <c r="R83" s="35"/>
      <c r="S83" s="43">
        <v>1027</v>
      </c>
      <c r="T83" s="155" t="s">
        <v>377</v>
      </c>
      <c r="U83" s="35"/>
      <c r="V83" s="35"/>
      <c r="AH83" s="189">
        <f t="shared" si="11"/>
        <v>5.931629852504364</v>
      </c>
      <c r="AI83" s="189">
        <f t="shared" si="12"/>
        <v>5.594207577945808</v>
      </c>
      <c r="AJ83" s="189">
        <f t="shared" si="13"/>
        <v>5.018207577945807</v>
      </c>
      <c r="AK83" s="189">
        <f t="shared" si="14"/>
        <v>-2.6701041223038753</v>
      </c>
    </row>
    <row r="84" spans="1:37" ht="12.75">
      <c r="A84" s="44">
        <v>39158</v>
      </c>
      <c r="B84" s="91">
        <v>10.5</v>
      </c>
      <c r="C84" s="43">
        <v>9</v>
      </c>
      <c r="D84" s="74">
        <v>15</v>
      </c>
      <c r="E84" s="74">
        <v>9</v>
      </c>
      <c r="F84" s="106">
        <f t="shared" si="10"/>
        <v>12</v>
      </c>
      <c r="G84" s="106">
        <f>100*(AJ84/AH84)</f>
        <v>80.97666622398748</v>
      </c>
      <c r="H84" s="104">
        <f>AK84</f>
        <v>7.377338475139887</v>
      </c>
      <c r="I84" s="121">
        <v>7</v>
      </c>
      <c r="J84" s="43">
        <v>4</v>
      </c>
      <c r="K84" s="38" t="s">
        <v>83</v>
      </c>
      <c r="L84" s="166"/>
      <c r="M84" s="35"/>
      <c r="N84" s="174">
        <v>35</v>
      </c>
      <c r="O84" s="35"/>
      <c r="P84" s="43">
        <v>0</v>
      </c>
      <c r="Q84" s="43">
        <v>0</v>
      </c>
      <c r="R84" s="35"/>
      <c r="S84" s="43">
        <v>1019</v>
      </c>
      <c r="T84" s="155" t="s">
        <v>378</v>
      </c>
      <c r="U84" s="35"/>
      <c r="V84" s="35"/>
      <c r="AH84" s="189">
        <f t="shared" si="11"/>
        <v>12.690561141441451</v>
      </c>
      <c r="AI84" s="189">
        <f t="shared" si="12"/>
        <v>11.474893337456098</v>
      </c>
      <c r="AJ84" s="189">
        <f t="shared" si="13"/>
        <v>10.2763933374561</v>
      </c>
      <c r="AK84" s="189">
        <f t="shared" si="14"/>
        <v>7.377338475139887</v>
      </c>
    </row>
    <row r="85" spans="1:37" ht="12.75">
      <c r="A85" s="44">
        <v>39159</v>
      </c>
      <c r="B85" s="91">
        <v>5</v>
      </c>
      <c r="C85" s="43">
        <v>2.1</v>
      </c>
      <c r="D85" s="74">
        <v>10.6</v>
      </c>
      <c r="E85" s="74">
        <v>0.9</v>
      </c>
      <c r="F85" s="106">
        <f t="shared" si="10"/>
        <v>5.75</v>
      </c>
      <c r="G85" s="106">
        <f>100*(AJ85/AH85)</f>
        <v>54.910560901175074</v>
      </c>
      <c r="H85" s="104">
        <f>AK85</f>
        <v>-3.299761954194729</v>
      </c>
      <c r="I85" s="121">
        <v>-1</v>
      </c>
      <c r="J85" s="43">
        <v>4</v>
      </c>
      <c r="K85" s="38" t="s">
        <v>83</v>
      </c>
      <c r="L85" s="166"/>
      <c r="M85" s="35"/>
      <c r="N85" s="174">
        <v>55</v>
      </c>
      <c r="O85" s="35"/>
      <c r="P85" s="43">
        <v>1</v>
      </c>
      <c r="Q85" s="43">
        <v>3</v>
      </c>
      <c r="R85" s="35"/>
      <c r="S85" s="43">
        <v>1000</v>
      </c>
      <c r="T85" s="155" t="s">
        <v>379</v>
      </c>
      <c r="U85" s="35"/>
      <c r="V85" s="35"/>
      <c r="AH85" s="189">
        <f t="shared" si="11"/>
        <v>8.719685713352307</v>
      </c>
      <c r="AI85" s="189">
        <f t="shared" si="12"/>
        <v>7.105128334021381</v>
      </c>
      <c r="AJ85" s="189">
        <f t="shared" si="13"/>
        <v>4.788028334021381</v>
      </c>
      <c r="AK85" s="189">
        <f t="shared" si="14"/>
        <v>-3.299761954194729</v>
      </c>
    </row>
    <row r="86" spans="1:37" ht="12.75">
      <c r="A86" s="44">
        <v>39160</v>
      </c>
      <c r="B86" s="91">
        <v>1</v>
      </c>
      <c r="C86" s="43">
        <v>0.9</v>
      </c>
      <c r="D86" s="74">
        <v>8</v>
      </c>
      <c r="E86" s="74">
        <v>0.6</v>
      </c>
      <c r="F86" s="106">
        <f t="shared" si="10"/>
        <v>4.3</v>
      </c>
      <c r="G86" s="106">
        <f>100*(AJ86/AH86)</f>
        <v>98.06420759798559</v>
      </c>
      <c r="H86" s="104">
        <f>AK86</f>
        <v>0.7292420697132379</v>
      </c>
      <c r="I86" s="121">
        <v>-1</v>
      </c>
      <c r="J86" s="43">
        <v>2</v>
      </c>
      <c r="K86" s="38" t="s">
        <v>142</v>
      </c>
      <c r="L86" s="166"/>
      <c r="M86" s="35"/>
      <c r="N86" s="174">
        <v>38</v>
      </c>
      <c r="O86" s="35"/>
      <c r="P86" s="43">
        <v>3</v>
      </c>
      <c r="Q86" s="43">
        <v>3</v>
      </c>
      <c r="R86" s="35"/>
      <c r="S86" s="43">
        <v>993</v>
      </c>
      <c r="T86" s="155" t="s">
        <v>380</v>
      </c>
      <c r="U86" s="35"/>
      <c r="V86" s="35"/>
      <c r="AH86" s="189">
        <f t="shared" si="11"/>
        <v>6.565655306052358</v>
      </c>
      <c r="AI86" s="189">
        <f t="shared" si="12"/>
        <v>6.5184578494953405</v>
      </c>
      <c r="AJ86" s="189">
        <f t="shared" si="13"/>
        <v>6.43855784949534</v>
      </c>
      <c r="AK86" s="189">
        <f t="shared" si="14"/>
        <v>0.7292420697132379</v>
      </c>
    </row>
    <row r="87" spans="1:37" ht="12.75">
      <c r="A87" s="44">
        <v>39161</v>
      </c>
      <c r="B87" s="91">
        <v>2</v>
      </c>
      <c r="C87" s="43">
        <v>-0.7</v>
      </c>
      <c r="D87" s="74">
        <v>6.2</v>
      </c>
      <c r="E87" s="74">
        <v>0.4</v>
      </c>
      <c r="F87" s="106">
        <f t="shared" si="10"/>
        <v>3.3000000000000003</v>
      </c>
      <c r="G87" s="106">
        <f>100*(AJ87/AH87)</f>
        <v>54.703149145999284</v>
      </c>
      <c r="H87" s="104">
        <f>AK87</f>
        <v>-6.149719814662477</v>
      </c>
      <c r="I87" s="121">
        <v>-0.5</v>
      </c>
      <c r="J87" s="43">
        <v>3</v>
      </c>
      <c r="K87" s="38" t="s">
        <v>143</v>
      </c>
      <c r="L87" s="166"/>
      <c r="M87" s="35"/>
      <c r="N87" s="174">
        <v>28</v>
      </c>
      <c r="O87" s="35"/>
      <c r="P87" s="43">
        <v>0</v>
      </c>
      <c r="Q87" s="43">
        <v>0</v>
      </c>
      <c r="R87" s="35"/>
      <c r="S87" s="43">
        <v>1012</v>
      </c>
      <c r="T87" s="155" t="s">
        <v>381</v>
      </c>
      <c r="U87" s="35"/>
      <c r="V87" s="35"/>
      <c r="AH87" s="189">
        <f t="shared" si="11"/>
        <v>7.054516284028025</v>
      </c>
      <c r="AI87" s="189">
        <f t="shared" si="12"/>
        <v>5.803042564380657</v>
      </c>
      <c r="AJ87" s="189">
        <f t="shared" si="13"/>
        <v>3.859042564380657</v>
      </c>
      <c r="AK87" s="189">
        <f t="shared" si="14"/>
        <v>-6.149719814662477</v>
      </c>
    </row>
    <row r="88" spans="1:37" ht="12.75">
      <c r="A88" s="44">
        <v>39162</v>
      </c>
      <c r="B88" s="91">
        <v>-2.1</v>
      </c>
      <c r="C88" s="43">
        <v>-3.4</v>
      </c>
      <c r="D88" s="74">
        <v>7.5</v>
      </c>
      <c r="E88" s="74">
        <v>-2.3</v>
      </c>
      <c r="F88" s="106">
        <f t="shared" si="10"/>
        <v>2.6</v>
      </c>
      <c r="G88" s="106">
        <f>100*(AJ88/AH88)</f>
        <v>72.89871016514896</v>
      </c>
      <c r="H88" s="104">
        <f>AK88</f>
        <v>-6.295138431289527</v>
      </c>
      <c r="I88" s="121">
        <v>-5</v>
      </c>
      <c r="J88" s="43">
        <v>3</v>
      </c>
      <c r="K88" s="38" t="s">
        <v>144</v>
      </c>
      <c r="L88" s="166"/>
      <c r="M88" s="35"/>
      <c r="N88" s="174">
        <v>16</v>
      </c>
      <c r="O88" s="35"/>
      <c r="P88" s="43">
        <v>0</v>
      </c>
      <c r="Q88" s="43">
        <v>0</v>
      </c>
      <c r="R88" s="35"/>
      <c r="S88" s="43">
        <v>1020</v>
      </c>
      <c r="T88" s="155" t="s">
        <v>382</v>
      </c>
      <c r="U88" s="35"/>
      <c r="V88" s="35"/>
      <c r="AH88" s="189">
        <f t="shared" si="11"/>
        <v>5.235019911814305</v>
      </c>
      <c r="AI88" s="189">
        <f t="shared" si="12"/>
        <v>4.752261992601347</v>
      </c>
      <c r="AJ88" s="189">
        <f t="shared" si="13"/>
        <v>3.816261992601347</v>
      </c>
      <c r="AK88" s="189">
        <f t="shared" si="14"/>
        <v>-6.295138431289527</v>
      </c>
    </row>
    <row r="89" spans="1:37" ht="12.75">
      <c r="A89" s="44">
        <v>39163</v>
      </c>
      <c r="B89" s="91">
        <v>1.2</v>
      </c>
      <c r="C89" s="43">
        <v>0.6</v>
      </c>
      <c r="D89" s="74">
        <v>9.1</v>
      </c>
      <c r="E89" s="74">
        <v>-1.3</v>
      </c>
      <c r="F89" s="106">
        <f t="shared" si="10"/>
        <v>3.9</v>
      </c>
      <c r="G89" s="106">
        <f>100*(AJ89/AH89)</f>
        <v>88.56475393123284</v>
      </c>
      <c r="H89" s="104">
        <f>AK89</f>
        <v>-0.47497188365598386</v>
      </c>
      <c r="I89" s="121">
        <v>-2.5</v>
      </c>
      <c r="J89" s="43">
        <v>8</v>
      </c>
      <c r="K89" s="38" t="s">
        <v>145</v>
      </c>
      <c r="L89" s="166"/>
      <c r="M89" s="35"/>
      <c r="N89" s="174">
        <v>7</v>
      </c>
      <c r="O89" s="35"/>
      <c r="P89" s="43">
        <v>2</v>
      </c>
      <c r="Q89" s="43">
        <v>0</v>
      </c>
      <c r="R89" s="35"/>
      <c r="S89" s="43">
        <v>1016</v>
      </c>
      <c r="T89" s="155" t="s">
        <v>383</v>
      </c>
      <c r="U89" s="35"/>
      <c r="V89" s="35"/>
      <c r="AH89" s="189">
        <f t="shared" si="11"/>
        <v>6.6609578655798565</v>
      </c>
      <c r="AI89" s="189">
        <f t="shared" si="12"/>
        <v>6.378660943113899</v>
      </c>
      <c r="AJ89" s="189">
        <f t="shared" si="13"/>
        <v>5.899260943113899</v>
      </c>
      <c r="AK89" s="189">
        <f t="shared" si="14"/>
        <v>-0.47497188365598386</v>
      </c>
    </row>
    <row r="90" spans="1:37" ht="12.75">
      <c r="A90" s="44">
        <v>39164</v>
      </c>
      <c r="B90" s="91">
        <v>6.2</v>
      </c>
      <c r="C90" s="43">
        <v>5</v>
      </c>
      <c r="D90" s="74">
        <v>10.3</v>
      </c>
      <c r="E90" s="74">
        <v>2</v>
      </c>
      <c r="F90" s="106">
        <f t="shared" si="10"/>
        <v>6.15</v>
      </c>
      <c r="G90" s="106">
        <f>100*(AJ90/AH90)</f>
        <v>81.88938177522321</v>
      </c>
      <c r="H90" s="104">
        <f>AK90</f>
        <v>3.341761990906475</v>
      </c>
      <c r="I90" s="121">
        <v>-1</v>
      </c>
      <c r="J90" s="43">
        <v>8</v>
      </c>
      <c r="K90" s="38" t="s">
        <v>146</v>
      </c>
      <c r="L90" s="166"/>
      <c r="M90" s="35"/>
      <c r="N90" s="174">
        <v>25</v>
      </c>
      <c r="O90" s="35"/>
      <c r="P90" s="43">
        <v>0</v>
      </c>
      <c r="Q90" s="43">
        <v>0</v>
      </c>
      <c r="R90" s="35"/>
      <c r="S90" s="43">
        <v>1018</v>
      </c>
      <c r="T90" s="155" t="s">
        <v>384</v>
      </c>
      <c r="U90" s="35"/>
      <c r="V90" s="35"/>
      <c r="AH90" s="189">
        <f t="shared" si="11"/>
        <v>9.477279648605764</v>
      </c>
      <c r="AI90" s="189">
        <f t="shared" si="12"/>
        <v>8.719685713352307</v>
      </c>
      <c r="AJ90" s="189">
        <f t="shared" si="13"/>
        <v>7.760885713352307</v>
      </c>
      <c r="AK90" s="189">
        <f t="shared" si="14"/>
        <v>3.341761990906475</v>
      </c>
    </row>
    <row r="91" spans="1:37" ht="12.75">
      <c r="A91" s="44">
        <v>39165</v>
      </c>
      <c r="B91" s="91">
        <v>3.6</v>
      </c>
      <c r="C91" s="43">
        <v>3.5</v>
      </c>
      <c r="D91" s="74">
        <v>9.7</v>
      </c>
      <c r="E91" s="74">
        <v>0.9</v>
      </c>
      <c r="F91" s="106">
        <f t="shared" si="10"/>
        <v>5.3</v>
      </c>
      <c r="G91" s="106">
        <f>100*(AJ91/AH91)</f>
        <v>98.28551290449003</v>
      </c>
      <c r="H91" s="104">
        <f>AK91</f>
        <v>3.3552179583626653</v>
      </c>
      <c r="I91" s="121">
        <v>-2</v>
      </c>
      <c r="J91" s="43">
        <v>8</v>
      </c>
      <c r="K91" s="38" t="s">
        <v>147</v>
      </c>
      <c r="L91" s="166"/>
      <c r="M91" s="35"/>
      <c r="N91" s="174">
        <v>17</v>
      </c>
      <c r="O91" s="35"/>
      <c r="P91" s="43">
        <v>0</v>
      </c>
      <c r="Q91" s="43">
        <v>0</v>
      </c>
      <c r="R91" s="35"/>
      <c r="S91" s="43">
        <v>1022</v>
      </c>
      <c r="T91" s="155" t="s">
        <v>385</v>
      </c>
      <c r="U91" s="35"/>
      <c r="V91" s="35"/>
      <c r="AH91" s="189">
        <f t="shared" si="11"/>
        <v>7.903784318055541</v>
      </c>
      <c r="AI91" s="189">
        <f t="shared" si="12"/>
        <v>7.848174955865539</v>
      </c>
      <c r="AJ91" s="189">
        <f t="shared" si="13"/>
        <v>7.768274955865539</v>
      </c>
      <c r="AK91" s="189">
        <f t="shared" si="14"/>
        <v>3.3552179583626653</v>
      </c>
    </row>
    <row r="92" spans="1:37" ht="12.75">
      <c r="A92" s="44">
        <v>39166</v>
      </c>
      <c r="B92" s="91">
        <v>6.4</v>
      </c>
      <c r="C92" s="43">
        <v>5.9</v>
      </c>
      <c r="D92" s="74">
        <v>13.4</v>
      </c>
      <c r="E92" s="74">
        <v>5</v>
      </c>
      <c r="F92" s="106">
        <f t="shared" si="10"/>
        <v>9.2</v>
      </c>
      <c r="G92" s="106">
        <f>100*(AJ92/AH92)</f>
        <v>92.44564121039302</v>
      </c>
      <c r="H92" s="104">
        <f>AK92</f>
        <v>5.266468787463519</v>
      </c>
      <c r="I92" s="121">
        <v>1</v>
      </c>
      <c r="J92" s="43">
        <v>5</v>
      </c>
      <c r="K92" s="38" t="s">
        <v>148</v>
      </c>
      <c r="L92" s="166"/>
      <c r="M92" s="35"/>
      <c r="N92" s="174">
        <v>29.5</v>
      </c>
      <c r="O92" s="35"/>
      <c r="P92" s="43">
        <v>0</v>
      </c>
      <c r="Q92" s="43">
        <v>0</v>
      </c>
      <c r="R92" s="35"/>
      <c r="S92" s="43">
        <v>1020</v>
      </c>
      <c r="T92" s="155" t="s">
        <v>386</v>
      </c>
      <c r="U92" s="35"/>
      <c r="V92" s="35"/>
      <c r="AH92" s="189">
        <f t="shared" si="11"/>
        <v>9.609034867330614</v>
      </c>
      <c r="AI92" s="189">
        <f t="shared" si="12"/>
        <v>9.282633897234025</v>
      </c>
      <c r="AJ92" s="189">
        <f t="shared" si="13"/>
        <v>8.883133897234025</v>
      </c>
      <c r="AK92" s="189">
        <f t="shared" si="14"/>
        <v>5.266468787463519</v>
      </c>
    </row>
    <row r="93" spans="1:37" ht="12.75">
      <c r="A93" s="44">
        <v>39167</v>
      </c>
      <c r="B93" s="91">
        <v>5.3</v>
      </c>
      <c r="C93" s="43">
        <v>5.1</v>
      </c>
      <c r="D93" s="74">
        <v>15.7</v>
      </c>
      <c r="E93" s="74">
        <v>5</v>
      </c>
      <c r="F93" s="106">
        <f t="shared" si="10"/>
        <v>10.35</v>
      </c>
      <c r="G93" s="106">
        <f>100*(AJ93/AH93)</f>
        <v>96.8218248412051</v>
      </c>
      <c r="H93" s="104">
        <f>AK93</f>
        <v>4.8368225524907995</v>
      </c>
      <c r="I93" s="121">
        <v>1</v>
      </c>
      <c r="J93" s="43">
        <v>1</v>
      </c>
      <c r="K93" s="38" t="s">
        <v>149</v>
      </c>
      <c r="L93" s="166"/>
      <c r="M93" s="35"/>
      <c r="N93" s="174">
        <v>17</v>
      </c>
      <c r="O93" s="35"/>
      <c r="P93" s="43">
        <v>0</v>
      </c>
      <c r="Q93" s="43">
        <v>0</v>
      </c>
      <c r="R93" s="35"/>
      <c r="S93" s="43">
        <v>1021</v>
      </c>
      <c r="T93" s="155" t="s">
        <v>387</v>
      </c>
      <c r="U93" s="35"/>
      <c r="V93" s="35"/>
      <c r="AH93" s="189">
        <f t="shared" si="11"/>
        <v>8.903891765391034</v>
      </c>
      <c r="AI93" s="189">
        <f t="shared" si="12"/>
        <v>8.780710489137393</v>
      </c>
      <c r="AJ93" s="189">
        <f t="shared" si="13"/>
        <v>8.620910489137392</v>
      </c>
      <c r="AK93" s="189">
        <f t="shared" si="14"/>
        <v>4.8368225524907995</v>
      </c>
    </row>
    <row r="94" spans="1:37" ht="12.75">
      <c r="A94" s="44">
        <v>39168</v>
      </c>
      <c r="B94" s="91">
        <v>5.6</v>
      </c>
      <c r="C94" s="43">
        <v>5.5</v>
      </c>
      <c r="D94" s="74">
        <v>14.3</v>
      </c>
      <c r="E94" s="74">
        <v>4.4</v>
      </c>
      <c r="F94" s="106">
        <f t="shared" si="10"/>
        <v>9.350000000000001</v>
      </c>
      <c r="G94" s="106">
        <f>100*(AJ94/AH94)</f>
        <v>98.42900173031673</v>
      </c>
      <c r="H94" s="104">
        <f>AK94</f>
        <v>5.372138947535408</v>
      </c>
      <c r="I94" s="121">
        <v>1</v>
      </c>
      <c r="J94" s="43">
        <v>4</v>
      </c>
      <c r="K94" s="38" t="s">
        <v>150</v>
      </c>
      <c r="L94" s="166"/>
      <c r="M94" s="35"/>
      <c r="N94" s="174">
        <v>16</v>
      </c>
      <c r="O94" s="35"/>
      <c r="P94" s="43">
        <v>0</v>
      </c>
      <c r="Q94" s="43">
        <v>0</v>
      </c>
      <c r="R94" s="35"/>
      <c r="S94" s="43">
        <v>1017</v>
      </c>
      <c r="T94" s="155" t="s">
        <v>388</v>
      </c>
      <c r="U94" s="35"/>
      <c r="V94" s="35"/>
      <c r="AH94" s="189">
        <f t="shared" si="11"/>
        <v>9.091522999287918</v>
      </c>
      <c r="AI94" s="189">
        <f t="shared" si="12"/>
        <v>9.028595330281249</v>
      </c>
      <c r="AJ94" s="189">
        <f t="shared" si="13"/>
        <v>8.948695330281248</v>
      </c>
      <c r="AK94" s="189">
        <f t="shared" si="14"/>
        <v>5.372138947535408</v>
      </c>
    </row>
    <row r="95" spans="1:37" ht="12.75">
      <c r="A95" s="44">
        <v>39169</v>
      </c>
      <c r="B95" s="91">
        <v>4.1</v>
      </c>
      <c r="C95" s="43">
        <v>3.8</v>
      </c>
      <c r="D95" s="74">
        <v>15.6</v>
      </c>
      <c r="E95" s="74">
        <v>3</v>
      </c>
      <c r="F95" s="106">
        <f t="shared" si="10"/>
        <v>9.3</v>
      </c>
      <c r="G95" s="106">
        <f>100*(AJ95/AH95)</f>
        <v>94.98311945061964</v>
      </c>
      <c r="H95" s="104">
        <f>AK95</f>
        <v>3.3699063213917237</v>
      </c>
      <c r="I95" s="121">
        <v>-0.5</v>
      </c>
      <c r="J95" s="43">
        <v>1</v>
      </c>
      <c r="K95" s="38" t="s">
        <v>151</v>
      </c>
      <c r="L95" s="166"/>
      <c r="M95" s="35"/>
      <c r="N95" s="174">
        <v>12</v>
      </c>
      <c r="O95" s="35"/>
      <c r="P95" s="43">
        <v>0</v>
      </c>
      <c r="Q95" s="43">
        <v>0</v>
      </c>
      <c r="R95" s="35"/>
      <c r="S95" s="43">
        <v>1015</v>
      </c>
      <c r="T95" s="155" t="s">
        <v>389</v>
      </c>
      <c r="U95" s="35"/>
      <c r="V95" s="35"/>
      <c r="AH95" s="189">
        <f t="shared" si="11"/>
        <v>8.187084292086206</v>
      </c>
      <c r="AI95" s="189">
        <f t="shared" si="12"/>
        <v>8.016048052675158</v>
      </c>
      <c r="AJ95" s="189">
        <f t="shared" si="13"/>
        <v>7.776348052675158</v>
      </c>
      <c r="AK95" s="189">
        <f t="shared" si="14"/>
        <v>3.3699063213917237</v>
      </c>
    </row>
    <row r="96" spans="1:37" ht="12.75">
      <c r="A96" s="44">
        <v>39170</v>
      </c>
      <c r="B96" s="91">
        <v>6.4</v>
      </c>
      <c r="C96" s="43">
        <v>5.5</v>
      </c>
      <c r="D96" s="74">
        <v>9.1</v>
      </c>
      <c r="E96" s="74">
        <v>6.3</v>
      </c>
      <c r="F96" s="106">
        <f t="shared" si="10"/>
        <v>7.699999999999999</v>
      </c>
      <c r="G96" s="106">
        <f>100*(AJ96/AH96)</f>
        <v>86.47585782555936</v>
      </c>
      <c r="H96" s="104">
        <f>AK96</f>
        <v>4.311331512773385</v>
      </c>
      <c r="I96" s="121">
        <v>4</v>
      </c>
      <c r="J96" s="43">
        <v>8</v>
      </c>
      <c r="K96" s="38" t="s">
        <v>152</v>
      </c>
      <c r="L96" s="166"/>
      <c r="M96" s="35"/>
      <c r="N96" s="174">
        <v>19</v>
      </c>
      <c r="O96" s="35"/>
      <c r="P96" s="43">
        <v>1</v>
      </c>
      <c r="Q96" s="43">
        <v>0</v>
      </c>
      <c r="R96" s="35"/>
      <c r="S96" s="43">
        <v>1011</v>
      </c>
      <c r="T96" s="155" t="s">
        <v>390</v>
      </c>
      <c r="U96" s="35"/>
      <c r="V96" s="35"/>
      <c r="AH96" s="189">
        <f t="shared" si="11"/>
        <v>9.609034867330614</v>
      </c>
      <c r="AI96" s="189">
        <f t="shared" si="12"/>
        <v>9.028595330281249</v>
      </c>
      <c r="AJ96" s="189">
        <f t="shared" si="13"/>
        <v>8.309495330281248</v>
      </c>
      <c r="AK96" s="189">
        <f t="shared" si="14"/>
        <v>4.311331512773385</v>
      </c>
    </row>
    <row r="97" spans="1:37" ht="12.75">
      <c r="A97" s="44">
        <v>39171</v>
      </c>
      <c r="B97" s="91">
        <v>6.5</v>
      </c>
      <c r="C97" s="43">
        <v>6.2</v>
      </c>
      <c r="D97" s="74">
        <v>8.5</v>
      </c>
      <c r="E97" s="74">
        <v>6</v>
      </c>
      <c r="F97" s="106">
        <f t="shared" si="10"/>
        <v>7.25</v>
      </c>
      <c r="G97" s="106">
        <f>100*(AJ97/AH97)</f>
        <v>95.47376593577069</v>
      </c>
      <c r="H97" s="104">
        <f>AK97</f>
        <v>5.829769469417261</v>
      </c>
      <c r="I97" s="121">
        <v>4</v>
      </c>
      <c r="J97" s="43">
        <v>8</v>
      </c>
      <c r="K97" s="38" t="s">
        <v>109</v>
      </c>
      <c r="L97" s="166"/>
      <c r="M97" s="35"/>
      <c r="N97" s="174">
        <v>19.5</v>
      </c>
      <c r="O97" s="35"/>
      <c r="P97" s="43">
        <v>0</v>
      </c>
      <c r="Q97" s="43">
        <v>0</v>
      </c>
      <c r="R97" s="35"/>
      <c r="S97" s="43">
        <v>1011</v>
      </c>
      <c r="T97" s="155" t="s">
        <v>391</v>
      </c>
      <c r="U97" s="35"/>
      <c r="V97" s="35"/>
      <c r="AH97" s="189">
        <f t="shared" si="11"/>
        <v>9.67551615678414</v>
      </c>
      <c r="AI97" s="189">
        <f t="shared" si="12"/>
        <v>9.477279648605764</v>
      </c>
      <c r="AJ97" s="189">
        <f t="shared" si="13"/>
        <v>9.237579648605765</v>
      </c>
      <c r="AK97" s="189">
        <f t="shared" si="14"/>
        <v>5.829769469417261</v>
      </c>
    </row>
    <row r="98" spans="1:37" ht="12.75">
      <c r="A98" s="44">
        <v>39172</v>
      </c>
      <c r="B98" s="91">
        <v>6.1</v>
      </c>
      <c r="C98" s="43"/>
      <c r="D98" s="74">
        <v>14.1</v>
      </c>
      <c r="E98" s="74">
        <v>5.9</v>
      </c>
      <c r="F98" s="106">
        <f t="shared" si="10"/>
        <v>10</v>
      </c>
      <c r="G98" s="106"/>
      <c r="H98" s="104"/>
      <c r="I98" s="121"/>
      <c r="J98" s="43"/>
      <c r="K98" s="38" t="s">
        <v>153</v>
      </c>
      <c r="L98" s="166"/>
      <c r="M98" s="35"/>
      <c r="N98" s="174">
        <v>27.6</v>
      </c>
      <c r="O98" s="35"/>
      <c r="P98" s="43">
        <v>0</v>
      </c>
      <c r="Q98" s="43">
        <v>0</v>
      </c>
      <c r="R98" s="35"/>
      <c r="S98" s="43">
        <v>1026</v>
      </c>
      <c r="T98" s="155"/>
      <c r="U98" s="35"/>
      <c r="V98" s="35"/>
      <c r="AH98" s="189">
        <f t="shared" si="11"/>
        <v>9.41200153393066</v>
      </c>
      <c r="AI98" s="189">
        <f t="shared" si="12"/>
        <v>6.107</v>
      </c>
      <c r="AJ98" s="189">
        <f t="shared" si="13"/>
        <v>1.2331000000000003</v>
      </c>
      <c r="AK98" s="189">
        <f t="shared" si="14"/>
        <v>-20.146420566592266</v>
      </c>
    </row>
    <row r="99" spans="1:37" ht="12.75">
      <c r="A99" s="76">
        <v>39173</v>
      </c>
      <c r="B99" s="91">
        <v>5.3</v>
      </c>
      <c r="C99" s="43"/>
      <c r="D99" s="43">
        <v>14.4</v>
      </c>
      <c r="E99" s="74">
        <v>3.8</v>
      </c>
      <c r="F99" s="106">
        <f t="shared" si="10"/>
        <v>9.1</v>
      </c>
      <c r="G99" s="106"/>
      <c r="H99" s="104"/>
      <c r="I99" s="121">
        <v>1.7</v>
      </c>
      <c r="J99" s="43"/>
      <c r="K99" s="38" t="s">
        <v>154</v>
      </c>
      <c r="L99" s="166"/>
      <c r="M99" s="35"/>
      <c r="N99" s="174">
        <v>31.9</v>
      </c>
      <c r="O99" s="35"/>
      <c r="P99" s="43">
        <v>0</v>
      </c>
      <c r="Q99" s="43">
        <v>0</v>
      </c>
      <c r="R99" s="35"/>
      <c r="S99" s="43">
        <v>1030</v>
      </c>
      <c r="T99" s="155"/>
      <c r="U99" s="35"/>
      <c r="V99" s="35"/>
      <c r="AH99" s="189">
        <f t="shared" si="11"/>
        <v>8.903891765391034</v>
      </c>
      <c r="AI99" s="189">
        <f t="shared" si="12"/>
        <v>6.107</v>
      </c>
      <c r="AJ99" s="189">
        <f t="shared" si="13"/>
        <v>1.8723</v>
      </c>
      <c r="AK99" s="189">
        <f t="shared" si="14"/>
        <v>-15.222388734960244</v>
      </c>
    </row>
    <row r="100" spans="1:37" ht="12.75">
      <c r="A100" s="44">
        <v>39174</v>
      </c>
      <c r="B100" s="91">
        <v>6.1</v>
      </c>
      <c r="C100" s="43"/>
      <c r="D100" s="43">
        <v>16</v>
      </c>
      <c r="E100" s="74">
        <v>3.1</v>
      </c>
      <c r="F100" s="106">
        <f t="shared" si="10"/>
        <v>9.55</v>
      </c>
      <c r="G100" s="106"/>
      <c r="H100" s="104"/>
      <c r="I100" s="121">
        <v>-0.5</v>
      </c>
      <c r="J100" s="43"/>
      <c r="K100" s="38" t="s">
        <v>154</v>
      </c>
      <c r="L100" s="166"/>
      <c r="M100" s="35"/>
      <c r="N100" s="174">
        <v>24.2</v>
      </c>
      <c r="O100" s="35"/>
      <c r="P100" s="43">
        <v>0</v>
      </c>
      <c r="Q100" s="43">
        <v>0</v>
      </c>
      <c r="R100" s="35"/>
      <c r="S100" s="43">
        <v>1031</v>
      </c>
      <c r="T100" s="155" t="s">
        <v>392</v>
      </c>
      <c r="U100" s="35"/>
      <c r="V100" s="35"/>
      <c r="AH100" s="189">
        <f t="shared" si="11"/>
        <v>9.41200153393066</v>
      </c>
      <c r="AI100" s="189">
        <f t="shared" si="12"/>
        <v>6.107</v>
      </c>
      <c r="AJ100" s="189">
        <f t="shared" si="13"/>
        <v>1.2331000000000003</v>
      </c>
      <c r="AK100" s="189">
        <f t="shared" si="14"/>
        <v>-20.146420566592266</v>
      </c>
    </row>
    <row r="101" spans="1:37" ht="12.75">
      <c r="A101" s="44">
        <v>39175</v>
      </c>
      <c r="B101" s="91">
        <v>7</v>
      </c>
      <c r="C101" s="43"/>
      <c r="D101" s="43">
        <v>8.3</v>
      </c>
      <c r="E101" s="74">
        <v>4.9</v>
      </c>
      <c r="F101" s="106">
        <f t="shared" si="10"/>
        <v>6.6000000000000005</v>
      </c>
      <c r="G101" s="106"/>
      <c r="H101" s="104"/>
      <c r="I101" s="121">
        <v>0</v>
      </c>
      <c r="J101" s="43"/>
      <c r="K101" s="38" t="s">
        <v>155</v>
      </c>
      <c r="L101" s="166"/>
      <c r="M101" s="35"/>
      <c r="N101" s="174">
        <v>21.9</v>
      </c>
      <c r="O101" s="35"/>
      <c r="P101" s="43">
        <v>0</v>
      </c>
      <c r="Q101" s="43">
        <v>0</v>
      </c>
      <c r="R101" s="35"/>
      <c r="S101" s="43">
        <v>1028</v>
      </c>
      <c r="T101" s="155"/>
      <c r="U101" s="35"/>
      <c r="V101" s="35"/>
      <c r="AH101" s="189">
        <f t="shared" si="11"/>
        <v>10.014043920115377</v>
      </c>
      <c r="AI101" s="189">
        <f t="shared" si="12"/>
        <v>6.107</v>
      </c>
      <c r="AJ101" s="189">
        <f t="shared" si="13"/>
        <v>0.5140000000000002</v>
      </c>
      <c r="AK101" s="189">
        <f t="shared" si="14"/>
        <v>-29.79190308915981</v>
      </c>
    </row>
    <row r="102" spans="1:37" ht="12.75">
      <c r="A102" s="44">
        <v>39176</v>
      </c>
      <c r="B102" s="91">
        <v>5.7</v>
      </c>
      <c r="C102" s="43"/>
      <c r="D102" s="43">
        <v>14.6</v>
      </c>
      <c r="E102" s="74">
        <v>4.1</v>
      </c>
      <c r="F102" s="106">
        <f t="shared" si="10"/>
        <v>9.35</v>
      </c>
      <c r="G102" s="106"/>
      <c r="H102" s="104"/>
      <c r="I102" s="121">
        <v>3.3</v>
      </c>
      <c r="J102" s="43"/>
      <c r="K102" s="38" t="s">
        <v>155</v>
      </c>
      <c r="L102" s="166"/>
      <c r="M102" s="35"/>
      <c r="N102" s="174">
        <v>13.8</v>
      </c>
      <c r="O102" s="35"/>
      <c r="P102" s="43">
        <v>0</v>
      </c>
      <c r="Q102" s="43">
        <v>0</v>
      </c>
      <c r="R102" s="35"/>
      <c r="S102" s="43">
        <v>1026</v>
      </c>
      <c r="T102" s="155"/>
      <c r="U102" s="35"/>
      <c r="V102" s="35"/>
      <c r="AH102" s="189">
        <f t="shared" si="11"/>
        <v>9.154837291812974</v>
      </c>
      <c r="AI102" s="189">
        <f t="shared" si="12"/>
        <v>6.107</v>
      </c>
      <c r="AJ102" s="189">
        <f t="shared" si="13"/>
        <v>1.5526999999999997</v>
      </c>
      <c r="AK102" s="189">
        <f t="shared" si="14"/>
        <v>-17.45632014502949</v>
      </c>
    </row>
    <row r="103" spans="1:37" ht="12.75">
      <c r="A103" s="44">
        <v>39177</v>
      </c>
      <c r="B103" s="91">
        <v>4.9</v>
      </c>
      <c r="C103" s="43"/>
      <c r="D103" s="43">
        <v>17</v>
      </c>
      <c r="E103" s="74">
        <v>0.2</v>
      </c>
      <c r="F103" s="106">
        <f t="shared" si="10"/>
        <v>8.6</v>
      </c>
      <c r="G103" s="106"/>
      <c r="H103" s="104"/>
      <c r="I103" s="121">
        <v>-3</v>
      </c>
      <c r="J103" s="43"/>
      <c r="K103" s="38" t="s">
        <v>156</v>
      </c>
      <c r="L103" s="166"/>
      <c r="M103" s="35"/>
      <c r="N103" s="174">
        <v>18.4</v>
      </c>
      <c r="O103" s="35"/>
      <c r="P103" s="43">
        <v>0</v>
      </c>
      <c r="Q103" s="43">
        <v>0</v>
      </c>
      <c r="R103" s="35"/>
      <c r="S103" s="43">
        <v>1024</v>
      </c>
      <c r="T103" s="155" t="s">
        <v>392</v>
      </c>
      <c r="U103" s="35"/>
      <c r="V103" s="35"/>
      <c r="AH103" s="189">
        <f t="shared" si="11"/>
        <v>8.659035531865939</v>
      </c>
      <c r="AI103" s="189">
        <f t="shared" si="12"/>
        <v>6.107</v>
      </c>
      <c r="AJ103" s="189">
        <f t="shared" si="13"/>
        <v>2.1918999999999995</v>
      </c>
      <c r="AK103" s="189">
        <f t="shared" si="14"/>
        <v>-13.306157178928045</v>
      </c>
    </row>
    <row r="104" spans="1:37" ht="12.75">
      <c r="A104" s="44">
        <v>39178</v>
      </c>
      <c r="B104" s="91">
        <v>5.7</v>
      </c>
      <c r="C104" s="43"/>
      <c r="D104" s="43">
        <v>15.6</v>
      </c>
      <c r="E104" s="74">
        <v>2.8</v>
      </c>
      <c r="F104" s="106">
        <f t="shared" si="10"/>
        <v>9.2</v>
      </c>
      <c r="G104" s="106"/>
      <c r="H104" s="104"/>
      <c r="I104" s="121">
        <v>-2</v>
      </c>
      <c r="J104" s="43"/>
      <c r="K104" s="38" t="s">
        <v>157</v>
      </c>
      <c r="L104" s="166"/>
      <c r="M104" s="35"/>
      <c r="N104" s="174">
        <v>17.3</v>
      </c>
      <c r="O104" s="35"/>
      <c r="P104" s="43">
        <v>0</v>
      </c>
      <c r="Q104" s="43">
        <v>0</v>
      </c>
      <c r="R104" s="35"/>
      <c r="S104" s="43">
        <v>1025</v>
      </c>
      <c r="T104" s="155" t="s">
        <v>392</v>
      </c>
      <c r="U104" s="35"/>
      <c r="V104" s="35"/>
      <c r="AH104" s="189">
        <f t="shared" si="11"/>
        <v>9.154837291812974</v>
      </c>
      <c r="AI104" s="189">
        <f t="shared" si="12"/>
        <v>6.107</v>
      </c>
      <c r="AJ104" s="189">
        <f t="shared" si="13"/>
        <v>1.5526999999999997</v>
      </c>
      <c r="AK104" s="189">
        <f t="shared" si="14"/>
        <v>-17.45632014502949</v>
      </c>
    </row>
    <row r="105" spans="1:37" ht="12.75">
      <c r="A105" s="44">
        <v>39179</v>
      </c>
      <c r="B105" s="91">
        <v>5.1</v>
      </c>
      <c r="C105" s="43"/>
      <c r="D105" s="43">
        <v>16.7</v>
      </c>
      <c r="E105" s="74">
        <v>1.4</v>
      </c>
      <c r="F105" s="106">
        <f t="shared" si="10"/>
        <v>9.049999999999999</v>
      </c>
      <c r="G105" s="106"/>
      <c r="H105" s="104"/>
      <c r="I105" s="121">
        <v>-3.5</v>
      </c>
      <c r="J105" s="43"/>
      <c r="K105" s="38" t="s">
        <v>158</v>
      </c>
      <c r="L105" s="166"/>
      <c r="M105" s="35"/>
      <c r="N105" s="174">
        <v>10.4</v>
      </c>
      <c r="O105" s="35"/>
      <c r="P105" s="43">
        <v>0</v>
      </c>
      <c r="Q105" s="43">
        <v>0</v>
      </c>
      <c r="R105" s="35"/>
      <c r="S105" s="43">
        <v>1028</v>
      </c>
      <c r="T105" s="155" t="s">
        <v>392</v>
      </c>
      <c r="U105" s="35"/>
      <c r="V105" s="35"/>
      <c r="AH105" s="189">
        <f t="shared" si="11"/>
        <v>8.780710489137393</v>
      </c>
      <c r="AI105" s="189">
        <f t="shared" si="12"/>
        <v>6.107</v>
      </c>
      <c r="AJ105" s="189">
        <f t="shared" si="13"/>
        <v>2.0321000000000007</v>
      </c>
      <c r="AK105" s="189">
        <f t="shared" si="14"/>
        <v>-14.23064102063306</v>
      </c>
    </row>
    <row r="106" spans="1:37" ht="12.75">
      <c r="A106" s="44">
        <v>39180</v>
      </c>
      <c r="B106" s="91">
        <v>5.7</v>
      </c>
      <c r="C106" s="43"/>
      <c r="D106" s="43">
        <v>18.6</v>
      </c>
      <c r="E106" s="74">
        <v>1.4</v>
      </c>
      <c r="F106" s="106">
        <f t="shared" si="10"/>
        <v>10</v>
      </c>
      <c r="G106" s="106"/>
      <c r="H106" s="104"/>
      <c r="I106" s="121">
        <v>-2.5</v>
      </c>
      <c r="J106" s="43"/>
      <c r="K106" s="38" t="s">
        <v>159</v>
      </c>
      <c r="L106" s="166"/>
      <c r="M106" s="35"/>
      <c r="N106" s="174">
        <v>24.2</v>
      </c>
      <c r="O106" s="35"/>
      <c r="P106" s="43">
        <v>0</v>
      </c>
      <c r="Q106" s="43">
        <v>0</v>
      </c>
      <c r="R106" s="35"/>
      <c r="S106" s="43">
        <v>1024</v>
      </c>
      <c r="T106" s="155" t="s">
        <v>392</v>
      </c>
      <c r="U106" s="35"/>
      <c r="V106" s="35"/>
      <c r="AH106" s="189">
        <f t="shared" si="11"/>
        <v>9.154837291812974</v>
      </c>
      <c r="AI106" s="189">
        <f t="shared" si="12"/>
        <v>6.107</v>
      </c>
      <c r="AJ106" s="189">
        <f t="shared" si="13"/>
        <v>1.5526999999999997</v>
      </c>
      <c r="AK106" s="189">
        <f t="shared" si="14"/>
        <v>-17.45632014502949</v>
      </c>
    </row>
    <row r="107" spans="1:37" ht="12.75">
      <c r="A107" s="44">
        <v>39181</v>
      </c>
      <c r="B107" s="91">
        <v>9</v>
      </c>
      <c r="C107" s="43"/>
      <c r="D107" s="43">
        <v>15.5</v>
      </c>
      <c r="E107" s="74">
        <v>3.3</v>
      </c>
      <c r="F107" s="106">
        <f t="shared" si="10"/>
        <v>9.4</v>
      </c>
      <c r="G107" s="106"/>
      <c r="H107" s="104"/>
      <c r="I107" s="121">
        <v>-0.5</v>
      </c>
      <c r="J107" s="43"/>
      <c r="K107" s="38" t="s">
        <v>159</v>
      </c>
      <c r="L107" s="166"/>
      <c r="M107" s="35"/>
      <c r="N107" s="174">
        <v>20.7</v>
      </c>
      <c r="O107" s="35"/>
      <c r="P107" s="43">
        <v>0</v>
      </c>
      <c r="Q107" s="43">
        <v>0</v>
      </c>
      <c r="R107" s="35"/>
      <c r="S107" s="43">
        <v>1020</v>
      </c>
      <c r="T107" s="155" t="s">
        <v>392</v>
      </c>
      <c r="U107" s="35"/>
      <c r="V107" s="35"/>
      <c r="AH107" s="189">
        <f t="shared" si="11"/>
        <v>11.474893337456098</v>
      </c>
      <c r="AI107" s="189">
        <f t="shared" si="12"/>
        <v>6.107</v>
      </c>
      <c r="AJ107" s="189">
        <f t="shared" si="13"/>
        <v>-1.0840000000000005</v>
      </c>
      <c r="AK107" s="189" t="e">
        <f t="shared" si="14"/>
        <v>#NUM!</v>
      </c>
    </row>
    <row r="108" spans="1:37" ht="12.75">
      <c r="A108" s="44">
        <v>39182</v>
      </c>
      <c r="B108" s="91">
        <v>9.4</v>
      </c>
      <c r="C108" s="43"/>
      <c r="D108" s="43">
        <v>15</v>
      </c>
      <c r="E108" s="74">
        <v>5.4</v>
      </c>
      <c r="F108" s="106">
        <f t="shared" si="10"/>
        <v>10.2</v>
      </c>
      <c r="G108" s="106"/>
      <c r="H108" s="104"/>
      <c r="I108" s="121">
        <v>4</v>
      </c>
      <c r="J108" s="43"/>
      <c r="K108" s="38" t="s">
        <v>160</v>
      </c>
      <c r="L108" s="166"/>
      <c r="M108" s="35"/>
      <c r="N108" s="174">
        <v>19.6</v>
      </c>
      <c r="O108" s="35"/>
      <c r="P108" s="43">
        <v>0</v>
      </c>
      <c r="Q108" s="43">
        <v>0</v>
      </c>
      <c r="R108" s="35"/>
      <c r="S108" s="43">
        <v>1022</v>
      </c>
      <c r="T108" s="155"/>
      <c r="U108" s="35"/>
      <c r="V108" s="35"/>
      <c r="AH108" s="189">
        <f t="shared" si="11"/>
        <v>11.78859945679543</v>
      </c>
      <c r="AI108" s="189">
        <f t="shared" si="12"/>
        <v>6.107</v>
      </c>
      <c r="AJ108" s="189">
        <f t="shared" si="13"/>
        <v>-1.4036000000000008</v>
      </c>
      <c r="AK108" s="189" t="e">
        <f t="shared" si="14"/>
        <v>#NUM!</v>
      </c>
    </row>
    <row r="109" spans="1:37" ht="12.75">
      <c r="A109" s="44">
        <v>39183</v>
      </c>
      <c r="B109" s="91">
        <v>7.3</v>
      </c>
      <c r="C109" s="43"/>
      <c r="D109" s="43">
        <v>18.5</v>
      </c>
      <c r="E109" s="74">
        <v>2.1</v>
      </c>
      <c r="F109" s="106">
        <f t="shared" si="10"/>
        <v>10.3</v>
      </c>
      <c r="G109" s="106"/>
      <c r="H109" s="104"/>
      <c r="I109" s="121">
        <v>-2</v>
      </c>
      <c r="J109" s="43"/>
      <c r="K109" s="38" t="s">
        <v>159</v>
      </c>
      <c r="L109" s="166"/>
      <c r="M109" s="35"/>
      <c r="N109" s="174">
        <v>13.8</v>
      </c>
      <c r="O109" s="35"/>
      <c r="P109" s="43">
        <v>0</v>
      </c>
      <c r="Q109" s="43">
        <v>0</v>
      </c>
      <c r="R109" s="35"/>
      <c r="S109" s="43">
        <v>1024</v>
      </c>
      <c r="T109" s="155" t="s">
        <v>392</v>
      </c>
      <c r="U109" s="35"/>
      <c r="V109" s="35"/>
      <c r="AH109" s="189">
        <f t="shared" si="11"/>
        <v>10.22213458915475</v>
      </c>
      <c r="AI109" s="189">
        <f t="shared" si="12"/>
        <v>6.107</v>
      </c>
      <c r="AJ109" s="189">
        <f t="shared" si="13"/>
        <v>0.2743000000000002</v>
      </c>
      <c r="AK109" s="189">
        <f t="shared" si="14"/>
        <v>-36.20615237749749</v>
      </c>
    </row>
    <row r="110" spans="1:37" ht="12.75">
      <c r="A110" s="44">
        <v>39184</v>
      </c>
      <c r="B110" s="91">
        <v>8.1</v>
      </c>
      <c r="C110" s="43"/>
      <c r="D110" s="43">
        <v>17.2</v>
      </c>
      <c r="E110" s="74">
        <v>3.5</v>
      </c>
      <c r="F110" s="106">
        <f t="shared" si="10"/>
        <v>10.35</v>
      </c>
      <c r="G110" s="106"/>
      <c r="H110" s="104"/>
      <c r="I110" s="121">
        <v>-1</v>
      </c>
      <c r="J110" s="43"/>
      <c r="K110" s="38" t="s">
        <v>161</v>
      </c>
      <c r="L110" s="166"/>
      <c r="M110" s="35"/>
      <c r="N110" s="174">
        <v>15</v>
      </c>
      <c r="O110" s="35"/>
      <c r="P110" s="43">
        <v>0</v>
      </c>
      <c r="Q110" s="43">
        <v>0</v>
      </c>
      <c r="R110" s="35"/>
      <c r="S110" s="43">
        <v>1023</v>
      </c>
      <c r="T110" s="155" t="s">
        <v>392</v>
      </c>
      <c r="U110" s="35"/>
      <c r="V110" s="35"/>
      <c r="AH110" s="189">
        <f t="shared" si="11"/>
        <v>10.795791854163713</v>
      </c>
      <c r="AI110" s="189">
        <f t="shared" si="12"/>
        <v>6.107</v>
      </c>
      <c r="AJ110" s="189">
        <f t="shared" si="13"/>
        <v>-0.36489999999999956</v>
      </c>
      <c r="AK110" s="189" t="e">
        <f t="shared" si="14"/>
        <v>#NUM!</v>
      </c>
    </row>
    <row r="111" spans="1:37" ht="12.75">
      <c r="A111" s="44">
        <v>39185</v>
      </c>
      <c r="B111" s="91">
        <v>6.8</v>
      </c>
      <c r="C111" s="43"/>
      <c r="D111" s="43">
        <v>13.5</v>
      </c>
      <c r="E111" s="74">
        <v>5.2</v>
      </c>
      <c r="F111" s="106">
        <f t="shared" si="10"/>
        <v>9.35</v>
      </c>
      <c r="G111" s="106"/>
      <c r="H111" s="104"/>
      <c r="I111" s="121">
        <v>0</v>
      </c>
      <c r="J111" s="43"/>
      <c r="K111" s="38" t="s">
        <v>161</v>
      </c>
      <c r="L111" s="166"/>
      <c r="M111" s="35"/>
      <c r="N111" s="174">
        <v>16.1</v>
      </c>
      <c r="O111" s="35"/>
      <c r="P111" s="43">
        <v>0</v>
      </c>
      <c r="Q111" s="43">
        <v>0</v>
      </c>
      <c r="R111" s="35"/>
      <c r="S111" s="43">
        <v>1022</v>
      </c>
      <c r="T111" s="155"/>
      <c r="U111" s="35"/>
      <c r="V111" s="35"/>
      <c r="AH111" s="189">
        <f t="shared" si="11"/>
        <v>9.877400046010854</v>
      </c>
      <c r="AI111" s="189">
        <f t="shared" si="12"/>
        <v>6.107</v>
      </c>
      <c r="AJ111" s="189">
        <f t="shared" si="13"/>
        <v>0.6738</v>
      </c>
      <c r="AK111" s="189">
        <f t="shared" si="14"/>
        <v>-26.90005297302511</v>
      </c>
    </row>
    <row r="112" spans="1:37" ht="12.75">
      <c r="A112" s="44">
        <v>39186</v>
      </c>
      <c r="B112" s="91">
        <v>7.8</v>
      </c>
      <c r="C112" s="43"/>
      <c r="D112" s="142">
        <v>21.6</v>
      </c>
      <c r="E112" s="74">
        <v>3.8</v>
      </c>
      <c r="F112" s="106">
        <f t="shared" si="10"/>
        <v>12.700000000000001</v>
      </c>
      <c r="G112" s="106"/>
      <c r="H112" s="104"/>
      <c r="I112" s="121">
        <v>-0.5</v>
      </c>
      <c r="J112" s="43"/>
      <c r="K112" s="38" t="s">
        <v>161</v>
      </c>
      <c r="L112" s="166"/>
      <c r="M112" s="35"/>
      <c r="N112" s="174">
        <v>18.4</v>
      </c>
      <c r="O112" s="35"/>
      <c r="P112" s="43">
        <v>0</v>
      </c>
      <c r="Q112" s="43">
        <v>0</v>
      </c>
      <c r="R112" s="35"/>
      <c r="S112" s="43">
        <v>1024</v>
      </c>
      <c r="T112" s="155" t="s">
        <v>392</v>
      </c>
      <c r="U112" s="35"/>
      <c r="V112" s="35"/>
      <c r="AH112" s="189">
        <f t="shared" si="11"/>
        <v>10.57743042767468</v>
      </c>
      <c r="AI112" s="189">
        <f t="shared" si="12"/>
        <v>6.107</v>
      </c>
      <c r="AJ112" s="189">
        <f t="shared" si="13"/>
        <v>-0.12520000000000042</v>
      </c>
      <c r="AK112" s="189" t="e">
        <f t="shared" si="14"/>
        <v>#NUM!</v>
      </c>
    </row>
    <row r="113" spans="1:37" ht="12.75">
      <c r="A113" s="44">
        <v>39187</v>
      </c>
      <c r="B113" s="91">
        <v>8.2</v>
      </c>
      <c r="C113" s="43"/>
      <c r="D113" s="142">
        <v>23.1</v>
      </c>
      <c r="E113" s="74">
        <v>4.8</v>
      </c>
      <c r="F113" s="106">
        <f t="shared" si="10"/>
        <v>13.950000000000001</v>
      </c>
      <c r="G113" s="106"/>
      <c r="H113" s="104"/>
      <c r="I113" s="121">
        <v>0.5</v>
      </c>
      <c r="J113" s="43"/>
      <c r="K113" s="38" t="s">
        <v>162</v>
      </c>
      <c r="L113" s="166"/>
      <c r="M113" s="35"/>
      <c r="N113" s="174">
        <v>15</v>
      </c>
      <c r="O113" s="35"/>
      <c r="P113" s="43">
        <v>0</v>
      </c>
      <c r="Q113" s="43">
        <v>0</v>
      </c>
      <c r="R113" s="35"/>
      <c r="S113" s="43">
        <v>1021</v>
      </c>
      <c r="T113" s="155" t="s">
        <v>393</v>
      </c>
      <c r="U113" s="35"/>
      <c r="V113" s="35"/>
      <c r="AH113" s="189">
        <f t="shared" si="11"/>
        <v>10.869456390833992</v>
      </c>
      <c r="AI113" s="189">
        <f t="shared" si="12"/>
        <v>6.107</v>
      </c>
      <c r="AJ113" s="189">
        <f t="shared" si="13"/>
        <v>-0.44479999999999986</v>
      </c>
      <c r="AK113" s="189" t="e">
        <f t="shared" si="14"/>
        <v>#NUM!</v>
      </c>
    </row>
    <row r="114" spans="1:37" ht="12.75">
      <c r="A114" s="44">
        <v>39188</v>
      </c>
      <c r="B114" s="91">
        <v>12.6</v>
      </c>
      <c r="C114" s="43"/>
      <c r="D114" s="43">
        <v>19.1</v>
      </c>
      <c r="E114" s="74">
        <v>9.2</v>
      </c>
      <c r="F114" s="106">
        <f t="shared" si="10"/>
        <v>14.15</v>
      </c>
      <c r="G114" s="106"/>
      <c r="H114" s="104"/>
      <c r="I114" s="121">
        <v>5.3</v>
      </c>
      <c r="J114" s="43"/>
      <c r="K114" s="38" t="s">
        <v>163</v>
      </c>
      <c r="L114" s="166"/>
      <c r="M114" s="35"/>
      <c r="N114" s="174">
        <v>20.7</v>
      </c>
      <c r="O114" s="35"/>
      <c r="P114" s="43">
        <v>0</v>
      </c>
      <c r="Q114" s="43">
        <v>0</v>
      </c>
      <c r="R114" s="35"/>
      <c r="S114" s="43">
        <v>1025</v>
      </c>
      <c r="T114" s="155" t="s">
        <v>394</v>
      </c>
      <c r="U114" s="35"/>
      <c r="V114" s="35"/>
      <c r="AH114" s="189">
        <f t="shared" si="11"/>
        <v>14.58242756341879</v>
      </c>
      <c r="AI114" s="189">
        <f t="shared" si="12"/>
        <v>6.107</v>
      </c>
      <c r="AJ114" s="189">
        <f t="shared" si="13"/>
        <v>-3.960400000000001</v>
      </c>
      <c r="AK114" s="189" t="e">
        <f t="shared" si="14"/>
        <v>#NUM!</v>
      </c>
    </row>
    <row r="115" spans="1:37" ht="12.75">
      <c r="A115" s="44">
        <v>39189</v>
      </c>
      <c r="B115" s="91">
        <v>9.3</v>
      </c>
      <c r="C115" s="43"/>
      <c r="D115" s="43">
        <v>15.3</v>
      </c>
      <c r="E115" s="74">
        <v>6.7</v>
      </c>
      <c r="F115" s="106">
        <f t="shared" si="10"/>
        <v>11</v>
      </c>
      <c r="G115" s="106"/>
      <c r="H115" s="104"/>
      <c r="I115" s="121">
        <v>1.5</v>
      </c>
      <c r="J115" s="43"/>
      <c r="K115" s="38" t="s">
        <v>164</v>
      </c>
      <c r="L115" s="166"/>
      <c r="M115" s="35"/>
      <c r="N115" s="174">
        <v>21.9</v>
      </c>
      <c r="O115" s="35"/>
      <c r="P115" s="43">
        <v>0</v>
      </c>
      <c r="Q115" s="43">
        <v>0</v>
      </c>
      <c r="R115" s="35"/>
      <c r="S115" s="43">
        <v>1026</v>
      </c>
      <c r="T115" s="155" t="s">
        <v>395</v>
      </c>
      <c r="U115" s="35"/>
      <c r="V115" s="35"/>
      <c r="AH115" s="189">
        <f t="shared" si="11"/>
        <v>11.709473318755796</v>
      </c>
      <c r="AI115" s="189">
        <f t="shared" si="12"/>
        <v>6.107</v>
      </c>
      <c r="AJ115" s="189">
        <f t="shared" si="13"/>
        <v>-1.3237000000000005</v>
      </c>
      <c r="AK115" s="189" t="e">
        <f t="shared" si="14"/>
        <v>#NUM!</v>
      </c>
    </row>
    <row r="116" spans="1:37" ht="12.75">
      <c r="A116" s="44">
        <v>39190</v>
      </c>
      <c r="B116" s="91">
        <v>7.1</v>
      </c>
      <c r="C116" s="43"/>
      <c r="D116" s="43">
        <v>15.1</v>
      </c>
      <c r="E116" s="74">
        <v>1.7</v>
      </c>
      <c r="F116" s="106">
        <f t="shared" si="10"/>
        <v>8.4</v>
      </c>
      <c r="G116" s="106"/>
      <c r="H116" s="104"/>
      <c r="I116" s="121">
        <v>-3.5</v>
      </c>
      <c r="J116" s="43"/>
      <c r="K116" s="38" t="s">
        <v>165</v>
      </c>
      <c r="L116" s="166"/>
      <c r="M116" s="35"/>
      <c r="N116" s="174">
        <v>18.4</v>
      </c>
      <c r="O116" s="35"/>
      <c r="P116" s="43">
        <v>0</v>
      </c>
      <c r="Q116" s="43">
        <v>0</v>
      </c>
      <c r="R116" s="35"/>
      <c r="S116" s="43">
        <v>1026</v>
      </c>
      <c r="T116" s="155" t="s">
        <v>396</v>
      </c>
      <c r="U116" s="35"/>
      <c r="V116" s="35"/>
      <c r="AH116" s="189">
        <f t="shared" si="11"/>
        <v>10.082988668281233</v>
      </c>
      <c r="AI116" s="189">
        <f t="shared" si="12"/>
        <v>6.107</v>
      </c>
      <c r="AJ116" s="189">
        <f t="shared" si="13"/>
        <v>0.43409999999999993</v>
      </c>
      <c r="AK116" s="189">
        <f t="shared" si="14"/>
        <v>-31.5570603804359</v>
      </c>
    </row>
    <row r="117" spans="1:37" ht="12.75">
      <c r="A117" s="44">
        <v>39191</v>
      </c>
      <c r="B117" s="91">
        <v>7.3</v>
      </c>
      <c r="C117" s="43"/>
      <c r="D117" s="43">
        <v>16.8</v>
      </c>
      <c r="E117" s="74">
        <v>0.5</v>
      </c>
      <c r="F117" s="106">
        <f t="shared" si="10"/>
        <v>8.65</v>
      </c>
      <c r="G117" s="106"/>
      <c r="H117" s="104"/>
      <c r="I117" s="121">
        <v>-4.5</v>
      </c>
      <c r="J117" s="43"/>
      <c r="K117" s="38" t="s">
        <v>109</v>
      </c>
      <c r="L117" s="166"/>
      <c r="M117" s="35"/>
      <c r="N117" s="174">
        <v>25.3</v>
      </c>
      <c r="O117" s="35"/>
      <c r="P117" s="43">
        <v>0</v>
      </c>
      <c r="Q117" s="43">
        <v>0</v>
      </c>
      <c r="R117" s="35"/>
      <c r="S117" s="43">
        <v>1019</v>
      </c>
      <c r="T117" s="155" t="s">
        <v>397</v>
      </c>
      <c r="U117" s="35"/>
      <c r="V117" s="35"/>
      <c r="AH117" s="189">
        <f t="shared" si="11"/>
        <v>10.22213458915475</v>
      </c>
      <c r="AI117" s="189">
        <f t="shared" si="12"/>
        <v>6.107</v>
      </c>
      <c r="AJ117" s="189">
        <f t="shared" si="13"/>
        <v>0.2743000000000002</v>
      </c>
      <c r="AK117" s="189">
        <f t="shared" si="14"/>
        <v>-36.20615237749749</v>
      </c>
    </row>
    <row r="118" spans="1:37" ht="12.75">
      <c r="A118" s="44">
        <v>39192</v>
      </c>
      <c r="B118" s="91">
        <v>9.1</v>
      </c>
      <c r="C118" s="43"/>
      <c r="D118" s="43">
        <v>17.9</v>
      </c>
      <c r="E118" s="74">
        <v>4</v>
      </c>
      <c r="F118" s="106">
        <f t="shared" si="10"/>
        <v>10.95</v>
      </c>
      <c r="G118" s="106"/>
      <c r="H118" s="104"/>
      <c r="I118" s="121">
        <v>0.5</v>
      </c>
      <c r="J118" s="43"/>
      <c r="K118" s="38" t="s">
        <v>158</v>
      </c>
      <c r="L118" s="166"/>
      <c r="M118" s="35"/>
      <c r="N118" s="174">
        <v>28.8</v>
      </c>
      <c r="O118" s="35"/>
      <c r="P118" s="43">
        <v>0</v>
      </c>
      <c r="Q118" s="43">
        <v>0</v>
      </c>
      <c r="R118" s="35"/>
      <c r="S118" s="43">
        <v>1022</v>
      </c>
      <c r="T118" s="155" t="s">
        <v>398</v>
      </c>
      <c r="U118" s="35"/>
      <c r="V118" s="35"/>
      <c r="AH118" s="189">
        <f t="shared" si="11"/>
        <v>11.552622622814317</v>
      </c>
      <c r="AI118" s="189">
        <f t="shared" si="12"/>
        <v>6.107</v>
      </c>
      <c r="AJ118" s="189">
        <f t="shared" si="13"/>
        <v>-1.1639</v>
      </c>
      <c r="AK118" s="189" t="e">
        <f t="shared" si="14"/>
        <v>#NUM!</v>
      </c>
    </row>
    <row r="119" spans="1:37" ht="12.75">
      <c r="A119" s="44">
        <v>39193</v>
      </c>
      <c r="B119" s="91">
        <v>10.5</v>
      </c>
      <c r="C119" s="43"/>
      <c r="D119" s="43">
        <v>19.2</v>
      </c>
      <c r="E119" s="74">
        <v>5.9</v>
      </c>
      <c r="F119" s="106">
        <f t="shared" si="10"/>
        <v>12.55</v>
      </c>
      <c r="G119" s="106"/>
      <c r="H119" s="104"/>
      <c r="I119" s="121">
        <v>2</v>
      </c>
      <c r="J119" s="43"/>
      <c r="K119" s="38" t="s">
        <v>166</v>
      </c>
      <c r="L119" s="166"/>
      <c r="M119" s="35"/>
      <c r="N119" s="174">
        <v>20.7</v>
      </c>
      <c r="O119" s="35"/>
      <c r="P119" s="43">
        <v>0</v>
      </c>
      <c r="Q119" s="43">
        <v>0</v>
      </c>
      <c r="R119" s="35"/>
      <c r="S119" s="43">
        <v>1020</v>
      </c>
      <c r="T119" s="155" t="s">
        <v>399</v>
      </c>
      <c r="U119" s="35"/>
      <c r="V119" s="35"/>
      <c r="AH119" s="189">
        <f t="shared" si="11"/>
        <v>12.690561141441451</v>
      </c>
      <c r="AI119" s="189">
        <f t="shared" si="12"/>
        <v>6.107</v>
      </c>
      <c r="AJ119" s="189">
        <f t="shared" si="13"/>
        <v>-2.2824999999999998</v>
      </c>
      <c r="AK119" s="189" t="e">
        <f t="shared" si="14"/>
        <v>#NUM!</v>
      </c>
    </row>
    <row r="120" spans="1:37" ht="12.75">
      <c r="A120" s="44">
        <v>39194</v>
      </c>
      <c r="B120" s="91">
        <v>11.3</v>
      </c>
      <c r="C120" s="43"/>
      <c r="D120" s="43">
        <v>17.3</v>
      </c>
      <c r="E120" s="74">
        <v>8.1</v>
      </c>
      <c r="F120" s="106">
        <f t="shared" si="10"/>
        <v>12.7</v>
      </c>
      <c r="G120" s="106"/>
      <c r="H120" s="104"/>
      <c r="I120" s="121">
        <v>4</v>
      </c>
      <c r="J120" s="43"/>
      <c r="K120" s="38" t="s">
        <v>166</v>
      </c>
      <c r="L120" s="166"/>
      <c r="M120" s="35"/>
      <c r="N120" s="174">
        <v>16.1</v>
      </c>
      <c r="O120" s="35"/>
      <c r="P120" s="43">
        <v>0</v>
      </c>
      <c r="Q120" s="43">
        <v>0</v>
      </c>
      <c r="R120" s="35"/>
      <c r="S120" s="43">
        <v>1017</v>
      </c>
      <c r="T120" s="155" t="s">
        <v>400</v>
      </c>
      <c r="U120" s="35"/>
      <c r="V120" s="35"/>
      <c r="AH120" s="189">
        <f t="shared" si="11"/>
        <v>13.384135570301822</v>
      </c>
      <c r="AI120" s="189">
        <f t="shared" si="12"/>
        <v>6.107</v>
      </c>
      <c r="AJ120" s="189">
        <f t="shared" si="13"/>
        <v>-2.9217000000000004</v>
      </c>
      <c r="AK120" s="189" t="e">
        <f t="shared" si="14"/>
        <v>#NUM!</v>
      </c>
    </row>
    <row r="121" spans="1:37" ht="12.75">
      <c r="A121" s="44">
        <v>39195</v>
      </c>
      <c r="B121" s="91">
        <v>13.1</v>
      </c>
      <c r="C121" s="43"/>
      <c r="D121" s="43">
        <v>15.6</v>
      </c>
      <c r="E121" s="74">
        <v>10.6</v>
      </c>
      <c r="F121" s="106">
        <f t="shared" si="10"/>
        <v>13.1</v>
      </c>
      <c r="G121" s="106"/>
      <c r="H121" s="104"/>
      <c r="I121" s="121">
        <v>6</v>
      </c>
      <c r="J121" s="43"/>
      <c r="K121" s="38" t="s">
        <v>123</v>
      </c>
      <c r="L121" s="166"/>
      <c r="M121" s="35"/>
      <c r="N121" s="174">
        <v>17.3</v>
      </c>
      <c r="O121" s="35"/>
      <c r="P121" s="43">
        <v>6</v>
      </c>
      <c r="Q121" s="43">
        <v>0</v>
      </c>
      <c r="R121" s="35"/>
      <c r="S121" s="43">
        <v>1017</v>
      </c>
      <c r="T121" s="155" t="s">
        <v>401</v>
      </c>
      <c r="U121" s="35"/>
      <c r="V121" s="35"/>
      <c r="AH121" s="189">
        <f t="shared" si="11"/>
        <v>15.067820814875786</v>
      </c>
      <c r="AI121" s="189">
        <f t="shared" si="12"/>
        <v>6.107</v>
      </c>
      <c r="AJ121" s="189">
        <f t="shared" si="13"/>
        <v>-4.3599000000000006</v>
      </c>
      <c r="AK121" s="189" t="e">
        <f t="shared" si="14"/>
        <v>#NUM!</v>
      </c>
    </row>
    <row r="122" spans="1:37" ht="12.75">
      <c r="A122" s="44">
        <v>39196</v>
      </c>
      <c r="B122" s="91">
        <v>13.9</v>
      </c>
      <c r="C122" s="43"/>
      <c r="D122" s="43">
        <v>17.5</v>
      </c>
      <c r="E122" s="74">
        <v>13.8</v>
      </c>
      <c r="F122" s="106">
        <f t="shared" si="10"/>
        <v>15.65</v>
      </c>
      <c r="G122" s="106"/>
      <c r="H122" s="104"/>
      <c r="I122" s="121">
        <v>11.5</v>
      </c>
      <c r="J122" s="43"/>
      <c r="K122" s="38" t="s">
        <v>126</v>
      </c>
      <c r="L122" s="166"/>
      <c r="M122" s="35"/>
      <c r="N122" s="174">
        <v>16.1</v>
      </c>
      <c r="O122" s="35"/>
      <c r="P122" s="43">
        <v>3</v>
      </c>
      <c r="Q122" s="43">
        <v>0</v>
      </c>
      <c r="R122" s="35"/>
      <c r="S122" s="43">
        <v>1014</v>
      </c>
      <c r="T122" s="155" t="s">
        <v>402</v>
      </c>
      <c r="U122" s="35"/>
      <c r="V122" s="35"/>
      <c r="AH122" s="189">
        <f t="shared" si="11"/>
        <v>15.87400375938533</v>
      </c>
      <c r="AI122" s="189">
        <f t="shared" si="12"/>
        <v>6.107</v>
      </c>
      <c r="AJ122" s="189">
        <f t="shared" si="13"/>
        <v>-4.999100000000001</v>
      </c>
      <c r="AK122" s="189" t="e">
        <f t="shared" si="14"/>
        <v>#NUM!</v>
      </c>
    </row>
    <row r="123" spans="1:37" ht="12.75">
      <c r="A123" s="44">
        <v>39197</v>
      </c>
      <c r="B123" s="91">
        <v>14.2</v>
      </c>
      <c r="C123" s="43"/>
      <c r="D123" s="43">
        <v>17.4</v>
      </c>
      <c r="E123" s="74">
        <v>12.9</v>
      </c>
      <c r="F123" s="106">
        <f t="shared" si="10"/>
        <v>15.149999999999999</v>
      </c>
      <c r="G123" s="106"/>
      <c r="H123" s="104"/>
      <c r="I123" s="121">
        <v>10.5</v>
      </c>
      <c r="J123" s="43"/>
      <c r="K123" s="38" t="s">
        <v>167</v>
      </c>
      <c r="L123" s="166"/>
      <c r="M123" s="35"/>
      <c r="N123" s="174">
        <v>25.3</v>
      </c>
      <c r="O123" s="35"/>
      <c r="P123" s="43">
        <v>0</v>
      </c>
      <c r="Q123" s="43">
        <v>0</v>
      </c>
      <c r="R123" s="35"/>
      <c r="S123" s="43">
        <v>1009</v>
      </c>
      <c r="T123" s="155" t="s">
        <v>403</v>
      </c>
      <c r="U123" s="35"/>
      <c r="V123" s="35"/>
      <c r="AH123" s="189">
        <f t="shared" si="11"/>
        <v>16.185946976106578</v>
      </c>
      <c r="AI123" s="189">
        <f t="shared" si="12"/>
        <v>6.107</v>
      </c>
      <c r="AJ123" s="189">
        <f t="shared" si="13"/>
        <v>-5.2388</v>
      </c>
      <c r="AK123" s="189" t="e">
        <f t="shared" si="14"/>
        <v>#NUM!</v>
      </c>
    </row>
    <row r="124" spans="1:37" ht="12.75">
      <c r="A124" s="44">
        <v>39198</v>
      </c>
      <c r="B124" s="91">
        <v>9.5</v>
      </c>
      <c r="C124" s="43"/>
      <c r="D124" s="43">
        <v>18.3</v>
      </c>
      <c r="E124" s="74">
        <v>5.2</v>
      </c>
      <c r="F124" s="106">
        <f t="shared" si="10"/>
        <v>11.75</v>
      </c>
      <c r="G124" s="106"/>
      <c r="H124" s="104"/>
      <c r="I124" s="121">
        <v>1</v>
      </c>
      <c r="J124" s="43"/>
      <c r="K124" s="38" t="s">
        <v>165</v>
      </c>
      <c r="L124" s="166"/>
      <c r="M124" s="35"/>
      <c r="N124" s="174">
        <v>21.9</v>
      </c>
      <c r="O124" s="35"/>
      <c r="P124" s="43">
        <v>0</v>
      </c>
      <c r="Q124" s="43">
        <v>0</v>
      </c>
      <c r="R124" s="35"/>
      <c r="S124" s="43">
        <v>1022</v>
      </c>
      <c r="T124" s="155" t="s">
        <v>404</v>
      </c>
      <c r="U124" s="35"/>
      <c r="V124" s="35"/>
      <c r="AH124" s="189">
        <f t="shared" si="11"/>
        <v>11.868195956166188</v>
      </c>
      <c r="AI124" s="189">
        <f t="shared" si="12"/>
        <v>6.107</v>
      </c>
      <c r="AJ124" s="189">
        <f t="shared" si="13"/>
        <v>-1.4835000000000003</v>
      </c>
      <c r="AK124" s="189" t="e">
        <f t="shared" si="14"/>
        <v>#NUM!</v>
      </c>
    </row>
    <row r="125" spans="1:37" ht="12.75">
      <c r="A125" s="44">
        <v>39199</v>
      </c>
      <c r="B125" s="91">
        <v>10</v>
      </c>
      <c r="C125" s="43"/>
      <c r="D125" s="43">
        <v>17.1</v>
      </c>
      <c r="E125" s="74">
        <v>9.3</v>
      </c>
      <c r="F125" s="106">
        <f t="shared" si="10"/>
        <v>13.200000000000001</v>
      </c>
      <c r="G125" s="106"/>
      <c r="H125" s="104"/>
      <c r="I125" s="121">
        <v>7.5</v>
      </c>
      <c r="J125" s="43"/>
      <c r="K125" s="38" t="s">
        <v>168</v>
      </c>
      <c r="L125" s="166"/>
      <c r="M125" s="35"/>
      <c r="N125" s="174">
        <v>27.6</v>
      </c>
      <c r="O125" s="35"/>
      <c r="P125" s="43">
        <v>0</v>
      </c>
      <c r="Q125" s="43">
        <v>0</v>
      </c>
      <c r="R125" s="35"/>
      <c r="S125" s="43">
        <v>1025</v>
      </c>
      <c r="T125" s="155" t="s">
        <v>405</v>
      </c>
      <c r="U125" s="35"/>
      <c r="V125" s="35"/>
      <c r="AH125" s="189">
        <f t="shared" si="11"/>
        <v>12.273317807277772</v>
      </c>
      <c r="AI125" s="189">
        <f t="shared" si="12"/>
        <v>6.107</v>
      </c>
      <c r="AJ125" s="189">
        <f t="shared" si="13"/>
        <v>-1.883</v>
      </c>
      <c r="AK125" s="189" t="e">
        <f t="shared" si="14"/>
        <v>#NUM!</v>
      </c>
    </row>
    <row r="126" spans="1:37" ht="12.75">
      <c r="A126" s="44">
        <v>39200</v>
      </c>
      <c r="B126" s="91">
        <v>10</v>
      </c>
      <c r="C126" s="43"/>
      <c r="D126" s="43">
        <v>19.7</v>
      </c>
      <c r="E126" s="74">
        <v>6</v>
      </c>
      <c r="F126" s="106">
        <f t="shared" si="10"/>
        <v>12.85</v>
      </c>
      <c r="G126" s="106"/>
      <c r="H126" s="104"/>
      <c r="I126" s="121">
        <v>4</v>
      </c>
      <c r="J126" s="43"/>
      <c r="K126" s="38" t="s">
        <v>169</v>
      </c>
      <c r="L126" s="166"/>
      <c r="M126" s="35"/>
      <c r="N126" s="174">
        <v>27.6</v>
      </c>
      <c r="O126" s="35"/>
      <c r="P126" s="43">
        <v>0</v>
      </c>
      <c r="Q126" s="43">
        <v>0</v>
      </c>
      <c r="R126" s="35"/>
      <c r="S126" s="43">
        <v>1026</v>
      </c>
      <c r="T126" s="155" t="s">
        <v>406</v>
      </c>
      <c r="U126" s="35"/>
      <c r="V126" s="35"/>
      <c r="AH126" s="189">
        <f t="shared" si="11"/>
        <v>12.273317807277772</v>
      </c>
      <c r="AI126" s="189">
        <f t="shared" si="12"/>
        <v>6.107</v>
      </c>
      <c r="AJ126" s="189">
        <f t="shared" si="13"/>
        <v>-1.883</v>
      </c>
      <c r="AK126" s="189" t="e">
        <f t="shared" si="14"/>
        <v>#NUM!</v>
      </c>
    </row>
    <row r="127" spans="1:37" ht="12.75">
      <c r="A127" s="44">
        <v>39201</v>
      </c>
      <c r="B127" s="91">
        <v>9.8</v>
      </c>
      <c r="C127" s="43"/>
      <c r="D127" s="43">
        <v>17.9</v>
      </c>
      <c r="E127" s="74">
        <v>7.6</v>
      </c>
      <c r="F127" s="106">
        <f t="shared" si="10"/>
        <v>12.75</v>
      </c>
      <c r="G127" s="106"/>
      <c r="H127" s="104"/>
      <c r="I127" s="121">
        <v>6</v>
      </c>
      <c r="J127" s="43"/>
      <c r="K127" s="38" t="s">
        <v>170</v>
      </c>
      <c r="L127" s="166"/>
      <c r="M127" s="35"/>
      <c r="N127" s="174">
        <v>25.3</v>
      </c>
      <c r="O127" s="35"/>
      <c r="P127" s="43">
        <v>0</v>
      </c>
      <c r="Q127" s="43">
        <v>0</v>
      </c>
      <c r="R127" s="35"/>
      <c r="S127" s="43">
        <v>1023</v>
      </c>
      <c r="T127" s="155" t="s">
        <v>407</v>
      </c>
      <c r="U127" s="35"/>
      <c r="V127" s="35"/>
      <c r="AH127" s="189">
        <f t="shared" si="11"/>
        <v>12.109831554040031</v>
      </c>
      <c r="AI127" s="189">
        <f t="shared" si="12"/>
        <v>6.107</v>
      </c>
      <c r="AJ127" s="189">
        <f t="shared" si="13"/>
        <v>-1.7232000000000012</v>
      </c>
      <c r="AK127" s="189" t="e">
        <f t="shared" si="14"/>
        <v>#NUM!</v>
      </c>
    </row>
    <row r="128" spans="1:37" ht="12.75">
      <c r="A128" s="44">
        <v>39202</v>
      </c>
      <c r="B128" s="91">
        <v>10.7</v>
      </c>
      <c r="C128" s="43"/>
      <c r="D128" s="43">
        <v>18.2</v>
      </c>
      <c r="E128" s="74">
        <v>5.9</v>
      </c>
      <c r="F128" s="106">
        <f t="shared" si="10"/>
        <v>12.05</v>
      </c>
      <c r="G128" s="106"/>
      <c r="H128" s="104"/>
      <c r="I128" s="121">
        <v>2</v>
      </c>
      <c r="J128" s="43"/>
      <c r="K128" s="38" t="s">
        <v>171</v>
      </c>
      <c r="L128" s="166"/>
      <c r="M128" s="35"/>
      <c r="N128" s="174">
        <v>33.4</v>
      </c>
      <c r="O128" s="35"/>
      <c r="P128" s="43">
        <v>0</v>
      </c>
      <c r="Q128" s="43">
        <v>0</v>
      </c>
      <c r="R128" s="35"/>
      <c r="S128" s="43">
        <v>1018</v>
      </c>
      <c r="T128" s="155" t="s">
        <v>408</v>
      </c>
      <c r="U128" s="35"/>
      <c r="V128" s="35"/>
      <c r="AH128" s="189">
        <f t="shared" si="11"/>
        <v>12.86092138362429</v>
      </c>
      <c r="AI128" s="189">
        <f t="shared" si="12"/>
        <v>6.107</v>
      </c>
      <c r="AJ128" s="189">
        <f t="shared" si="13"/>
        <v>-2.4423000000000004</v>
      </c>
      <c r="AK128" s="189" t="e">
        <f t="shared" si="14"/>
        <v>#NUM!</v>
      </c>
    </row>
    <row r="129" spans="1:37" ht="12.75">
      <c r="A129" s="76">
        <v>39203</v>
      </c>
      <c r="B129" s="91">
        <v>12.2</v>
      </c>
      <c r="C129" s="43"/>
      <c r="D129" s="43">
        <v>20.7</v>
      </c>
      <c r="E129" s="74">
        <v>5.4</v>
      </c>
      <c r="F129" s="106">
        <f t="shared" si="10"/>
        <v>13.05</v>
      </c>
      <c r="G129" s="106"/>
      <c r="H129" s="104"/>
      <c r="I129" s="121">
        <v>2.5</v>
      </c>
      <c r="J129" s="43"/>
      <c r="K129" s="38" t="s">
        <v>172</v>
      </c>
      <c r="L129" s="166"/>
      <c r="M129" s="35"/>
      <c r="N129" s="174">
        <v>33.4</v>
      </c>
      <c r="O129" s="35"/>
      <c r="P129" s="43">
        <v>0</v>
      </c>
      <c r="Q129" s="43"/>
      <c r="R129" s="35"/>
      <c r="S129" s="43">
        <v>1016</v>
      </c>
      <c r="T129" s="155" t="s">
        <v>409</v>
      </c>
      <c r="U129" s="35"/>
      <c r="V129" s="35"/>
      <c r="AH129" s="189">
        <f t="shared" si="11"/>
        <v>14.204062438763</v>
      </c>
      <c r="AI129" s="189">
        <f t="shared" si="12"/>
        <v>6.107</v>
      </c>
      <c r="AJ129" s="189">
        <f t="shared" si="13"/>
        <v>-3.6407999999999996</v>
      </c>
      <c r="AK129" s="189" t="e">
        <f t="shared" si="14"/>
        <v>#NUM!</v>
      </c>
    </row>
    <row r="130" spans="1:37" ht="12.75">
      <c r="A130" s="44">
        <v>39204</v>
      </c>
      <c r="B130" s="91">
        <v>8.9</v>
      </c>
      <c r="C130" s="43"/>
      <c r="D130" s="43">
        <v>19.3</v>
      </c>
      <c r="E130" s="74">
        <v>5.3</v>
      </c>
      <c r="F130" s="106">
        <f t="shared" si="10"/>
        <v>12.3</v>
      </c>
      <c r="G130" s="106"/>
      <c r="H130" s="104"/>
      <c r="I130" s="121">
        <v>1.5</v>
      </c>
      <c r="J130" s="43"/>
      <c r="K130" s="38" t="s">
        <v>168</v>
      </c>
      <c r="L130" s="166"/>
      <c r="M130" s="35"/>
      <c r="N130" s="174">
        <v>26.5</v>
      </c>
      <c r="O130" s="35"/>
      <c r="P130" s="43">
        <v>0</v>
      </c>
      <c r="Q130" s="43"/>
      <c r="R130" s="35"/>
      <c r="S130" s="43">
        <v>1018</v>
      </c>
      <c r="T130" s="155" t="s">
        <v>410</v>
      </c>
      <c r="U130" s="35"/>
      <c r="V130" s="35"/>
      <c r="AH130" s="189">
        <f t="shared" si="11"/>
        <v>11.397624958456682</v>
      </c>
      <c r="AI130" s="189">
        <f t="shared" si="12"/>
        <v>6.107</v>
      </c>
      <c r="AJ130" s="189">
        <f t="shared" si="13"/>
        <v>-1.0041000000000002</v>
      </c>
      <c r="AK130" s="189" t="e">
        <f t="shared" si="14"/>
        <v>#NUM!</v>
      </c>
    </row>
    <row r="131" spans="1:37" ht="12.75">
      <c r="A131" s="44">
        <v>39205</v>
      </c>
      <c r="B131" s="91">
        <v>8.3</v>
      </c>
      <c r="C131" s="43"/>
      <c r="D131" s="43">
        <v>19</v>
      </c>
      <c r="E131" s="74">
        <v>7.8</v>
      </c>
      <c r="F131" s="106">
        <f t="shared" si="10"/>
        <v>13.4</v>
      </c>
      <c r="G131" s="106"/>
      <c r="H131" s="104"/>
      <c r="I131" s="121">
        <v>3</v>
      </c>
      <c r="J131" s="43"/>
      <c r="K131" s="38" t="s">
        <v>151</v>
      </c>
      <c r="L131" s="166"/>
      <c r="M131" s="35"/>
      <c r="N131" s="174">
        <v>17.3</v>
      </c>
      <c r="O131" s="35"/>
      <c r="P131" s="43">
        <v>0</v>
      </c>
      <c r="Q131" s="43"/>
      <c r="R131" s="35"/>
      <c r="S131" s="43">
        <v>1018</v>
      </c>
      <c r="T131" s="155" t="s">
        <v>411</v>
      </c>
      <c r="U131" s="35"/>
      <c r="V131" s="35"/>
      <c r="AH131" s="189">
        <f t="shared" si="11"/>
        <v>10.943563388165682</v>
      </c>
      <c r="AI131" s="189">
        <f t="shared" si="12"/>
        <v>6.107</v>
      </c>
      <c r="AJ131" s="189">
        <f t="shared" si="13"/>
        <v>-0.524700000000001</v>
      </c>
      <c r="AK131" s="189" t="e">
        <f t="shared" si="14"/>
        <v>#NUM!</v>
      </c>
    </row>
    <row r="132" spans="1:37" ht="12.75">
      <c r="A132" s="44">
        <v>39206</v>
      </c>
      <c r="B132" s="91">
        <v>8.5</v>
      </c>
      <c r="C132" s="43"/>
      <c r="D132" s="43">
        <v>11.2</v>
      </c>
      <c r="E132" s="74">
        <v>8</v>
      </c>
      <c r="F132" s="106">
        <f t="shared" si="10"/>
        <v>9.6</v>
      </c>
      <c r="G132" s="106"/>
      <c r="H132" s="104"/>
      <c r="I132" s="121">
        <v>3</v>
      </c>
      <c r="J132" s="43"/>
      <c r="K132" s="38" t="s">
        <v>154</v>
      </c>
      <c r="L132" s="166"/>
      <c r="M132" s="35"/>
      <c r="N132" s="174">
        <v>16.1</v>
      </c>
      <c r="O132" s="35"/>
      <c r="P132" s="43">
        <v>0</v>
      </c>
      <c r="Q132" s="43"/>
      <c r="R132" s="35"/>
      <c r="S132" s="43">
        <v>1017</v>
      </c>
      <c r="T132" s="155" t="s">
        <v>412</v>
      </c>
      <c r="U132" s="35"/>
      <c r="V132" s="35"/>
      <c r="AH132" s="189">
        <f t="shared" si="11"/>
        <v>11.093113863278093</v>
      </c>
      <c r="AI132" s="189">
        <f t="shared" si="12"/>
        <v>6.107</v>
      </c>
      <c r="AJ132" s="189">
        <f t="shared" si="13"/>
        <v>-0.6844999999999999</v>
      </c>
      <c r="AK132" s="189" t="e">
        <f t="shared" si="14"/>
        <v>#NUM!</v>
      </c>
    </row>
    <row r="133" spans="1:37" ht="12.75">
      <c r="A133" s="44">
        <v>39207</v>
      </c>
      <c r="B133" s="91">
        <v>8.5</v>
      </c>
      <c r="C133" s="43"/>
      <c r="D133" s="43">
        <v>16.7</v>
      </c>
      <c r="E133" s="74">
        <v>8.1</v>
      </c>
      <c r="F133" s="106">
        <f t="shared" si="10"/>
        <v>12.399999999999999</v>
      </c>
      <c r="G133" s="106"/>
      <c r="H133" s="104"/>
      <c r="I133" s="121">
        <v>6</v>
      </c>
      <c r="J133" s="43"/>
      <c r="K133" s="38" t="s">
        <v>173</v>
      </c>
      <c r="L133" s="166"/>
      <c r="M133" s="35"/>
      <c r="N133" s="174">
        <v>13.8</v>
      </c>
      <c r="O133" s="35"/>
      <c r="P133" s="43">
        <v>0</v>
      </c>
      <c r="Q133" s="43"/>
      <c r="R133" s="35"/>
      <c r="S133" s="43">
        <v>1019</v>
      </c>
      <c r="T133" s="155" t="s">
        <v>413</v>
      </c>
      <c r="U133" s="35"/>
      <c r="V133" s="35"/>
      <c r="AH133" s="189">
        <f t="shared" si="11"/>
        <v>11.093113863278093</v>
      </c>
      <c r="AI133" s="189">
        <f t="shared" si="12"/>
        <v>6.107</v>
      </c>
      <c r="AJ133" s="189">
        <f t="shared" si="13"/>
        <v>-0.6844999999999999</v>
      </c>
      <c r="AK133" s="189" t="e">
        <f t="shared" si="14"/>
        <v>#NUM!</v>
      </c>
    </row>
    <row r="134" spans="1:37" ht="12.75">
      <c r="A134" s="44">
        <v>39208</v>
      </c>
      <c r="B134" s="91">
        <v>13.4</v>
      </c>
      <c r="C134" s="43"/>
      <c r="D134" s="43">
        <v>17.5</v>
      </c>
      <c r="E134" s="74">
        <v>9.7</v>
      </c>
      <c r="F134" s="106">
        <f t="shared" si="10"/>
        <v>13.6</v>
      </c>
      <c r="G134" s="106"/>
      <c r="H134" s="104"/>
      <c r="I134" s="121">
        <v>4.5</v>
      </c>
      <c r="J134" s="43"/>
      <c r="K134" s="38" t="s">
        <v>174</v>
      </c>
      <c r="L134" s="166"/>
      <c r="M134" s="35"/>
      <c r="N134" s="174">
        <v>32.6</v>
      </c>
      <c r="O134" s="35"/>
      <c r="P134" s="43">
        <v>0</v>
      </c>
      <c r="Q134" s="43"/>
      <c r="R134" s="35"/>
      <c r="S134" s="43">
        <v>1013</v>
      </c>
      <c r="T134" s="155" t="s">
        <v>414</v>
      </c>
      <c r="U134" s="35"/>
      <c r="V134" s="35"/>
      <c r="AH134" s="189">
        <f t="shared" si="11"/>
        <v>15.365821170728879</v>
      </c>
      <c r="AI134" s="189">
        <f t="shared" si="12"/>
        <v>6.107</v>
      </c>
      <c r="AJ134" s="189">
        <f t="shared" si="13"/>
        <v>-4.5996000000000015</v>
      </c>
      <c r="AK134" s="189" t="e">
        <f t="shared" si="14"/>
        <v>#NUM!</v>
      </c>
    </row>
    <row r="135" spans="1:37" ht="12.75">
      <c r="A135" s="44">
        <v>39209</v>
      </c>
      <c r="B135" s="91">
        <v>11.7</v>
      </c>
      <c r="C135" s="43"/>
      <c r="D135" s="43">
        <v>16.4</v>
      </c>
      <c r="E135" s="74">
        <v>10</v>
      </c>
      <c r="F135" s="106">
        <f t="shared" si="10"/>
        <v>13.2</v>
      </c>
      <c r="G135" s="106"/>
      <c r="H135" s="104"/>
      <c r="I135" s="121">
        <v>9</v>
      </c>
      <c r="J135" s="43"/>
      <c r="K135" s="38" t="s">
        <v>175</v>
      </c>
      <c r="L135" s="166"/>
      <c r="M135" s="35"/>
      <c r="N135" s="174">
        <v>28.8</v>
      </c>
      <c r="O135" s="35"/>
      <c r="P135" s="43">
        <v>0</v>
      </c>
      <c r="Q135" s="43"/>
      <c r="R135" s="35"/>
      <c r="S135" s="43">
        <v>1008</v>
      </c>
      <c r="T135" s="155" t="s">
        <v>415</v>
      </c>
      <c r="U135" s="35"/>
      <c r="V135" s="35"/>
      <c r="AH135" s="189">
        <f t="shared" si="11"/>
        <v>13.743260220579202</v>
      </c>
      <c r="AI135" s="189">
        <f t="shared" si="12"/>
        <v>6.107</v>
      </c>
      <c r="AJ135" s="189">
        <f t="shared" si="13"/>
        <v>-3.2413</v>
      </c>
      <c r="AK135" s="189" t="e">
        <f t="shared" si="14"/>
        <v>#NUM!</v>
      </c>
    </row>
    <row r="136" spans="1:37" ht="12.75">
      <c r="A136" s="44">
        <v>39210</v>
      </c>
      <c r="B136" s="91">
        <v>12</v>
      </c>
      <c r="C136" s="43"/>
      <c r="D136" s="43">
        <v>15.5</v>
      </c>
      <c r="E136" s="74">
        <v>9.4</v>
      </c>
      <c r="F136" s="106">
        <f t="shared" si="10"/>
        <v>12.45</v>
      </c>
      <c r="G136" s="106"/>
      <c r="H136" s="104"/>
      <c r="I136" s="121">
        <v>6</v>
      </c>
      <c r="J136" s="43"/>
      <c r="K136" s="38" t="s">
        <v>176</v>
      </c>
      <c r="L136" s="166"/>
      <c r="M136" s="35"/>
      <c r="N136" s="174">
        <v>35.7</v>
      </c>
      <c r="O136" s="35"/>
      <c r="P136" s="43">
        <v>0</v>
      </c>
      <c r="Q136" s="43"/>
      <c r="R136" s="35"/>
      <c r="S136" s="43">
        <v>1006</v>
      </c>
      <c r="T136" s="155" t="s">
        <v>416</v>
      </c>
      <c r="U136" s="35"/>
      <c r="V136" s="35"/>
      <c r="AH136" s="189">
        <f t="shared" si="11"/>
        <v>14.01813696808305</v>
      </c>
      <c r="AI136" s="189">
        <f t="shared" si="12"/>
        <v>6.107</v>
      </c>
      <c r="AJ136" s="189">
        <f t="shared" si="13"/>
        <v>-3.4810000000000008</v>
      </c>
      <c r="AK136" s="189" t="e">
        <f t="shared" si="14"/>
        <v>#NUM!</v>
      </c>
    </row>
    <row r="137" spans="1:37" ht="12.75">
      <c r="A137" s="44">
        <v>39211</v>
      </c>
      <c r="B137" s="91">
        <v>11</v>
      </c>
      <c r="C137" s="43"/>
      <c r="D137" s="43">
        <v>16</v>
      </c>
      <c r="E137" s="74">
        <v>5.6</v>
      </c>
      <c r="F137" s="106">
        <f aca="true" t="shared" si="15" ref="F137:F200">AVERAGE(D137:E137)</f>
        <v>10.8</v>
      </c>
      <c r="G137" s="106"/>
      <c r="H137" s="104"/>
      <c r="I137" s="121">
        <v>1</v>
      </c>
      <c r="J137" s="43"/>
      <c r="K137" s="38" t="s">
        <v>177</v>
      </c>
      <c r="L137" s="166"/>
      <c r="M137" s="35"/>
      <c r="N137" s="174">
        <v>33.4</v>
      </c>
      <c r="O137" s="35"/>
      <c r="P137" s="43">
        <v>7</v>
      </c>
      <c r="Q137" s="43"/>
      <c r="R137" s="35"/>
      <c r="S137" s="43">
        <v>1011</v>
      </c>
      <c r="T137" s="155" t="s">
        <v>417</v>
      </c>
      <c r="U137" s="35"/>
      <c r="V137" s="35"/>
      <c r="AH137" s="189">
        <f aca="true" t="shared" si="16" ref="AH137:AH200">6.107*EXP(17.38*(B137/(239+B137)))</f>
        <v>13.120234466007751</v>
      </c>
      <c r="AI137" s="189">
        <f aca="true" t="shared" si="17" ref="AI137:AI200">IF(W137&gt;=0,6.107*EXP(17.38*(C137/(239+C137))),6.107*EXP(22.44*(C137/(272.4+C137))))</f>
        <v>6.107</v>
      </c>
      <c r="AJ137" s="189">
        <f aca="true" t="shared" si="18" ref="AJ137:AJ200">IF(C137&gt;=0,AI137-(0.000799*1000*(B137-C137)),AI137-(0.00072*1000*(B137-C137)))</f>
        <v>-2.6819999999999995</v>
      </c>
      <c r="AK137" s="189" t="e">
        <f aca="true" t="shared" si="19" ref="AK137:AK200">239*LN(AJ137/6.107)/(17.38-LN(AJ137/6.107))</f>
        <v>#NUM!</v>
      </c>
    </row>
    <row r="138" spans="1:37" ht="12.75">
      <c r="A138" s="44">
        <v>39212</v>
      </c>
      <c r="B138" s="91">
        <v>12.9</v>
      </c>
      <c r="C138" s="43"/>
      <c r="D138" s="43">
        <v>16.4</v>
      </c>
      <c r="E138" s="74">
        <v>8.7</v>
      </c>
      <c r="F138" s="106">
        <f t="shared" si="15"/>
        <v>12.549999999999999</v>
      </c>
      <c r="G138" s="106"/>
      <c r="H138" s="104"/>
      <c r="I138" s="121">
        <v>5</v>
      </c>
      <c r="J138" s="43"/>
      <c r="K138" s="38" t="s">
        <v>178</v>
      </c>
      <c r="L138" s="166"/>
      <c r="M138" s="35"/>
      <c r="N138" s="174">
        <v>32.2</v>
      </c>
      <c r="O138" s="35"/>
      <c r="P138" s="43">
        <v>4</v>
      </c>
      <c r="Q138" s="43"/>
      <c r="R138" s="35"/>
      <c r="S138" s="43">
        <v>1003</v>
      </c>
      <c r="T138" s="155" t="s">
        <v>418</v>
      </c>
      <c r="U138" s="35"/>
      <c r="V138" s="35"/>
      <c r="AH138" s="189">
        <f t="shared" si="16"/>
        <v>14.871986197959439</v>
      </c>
      <c r="AI138" s="189">
        <f t="shared" si="17"/>
        <v>6.107</v>
      </c>
      <c r="AJ138" s="189">
        <f t="shared" si="18"/>
        <v>-4.2001</v>
      </c>
      <c r="AK138" s="189" t="e">
        <f t="shared" si="19"/>
        <v>#NUM!</v>
      </c>
    </row>
    <row r="139" spans="1:37" ht="12.75">
      <c r="A139" s="44">
        <v>39213</v>
      </c>
      <c r="B139" s="91">
        <v>11.3</v>
      </c>
      <c r="C139" s="43"/>
      <c r="D139" s="43">
        <v>15.8</v>
      </c>
      <c r="E139" s="74">
        <v>8.4</v>
      </c>
      <c r="F139" s="106">
        <f t="shared" si="15"/>
        <v>12.100000000000001</v>
      </c>
      <c r="G139" s="106"/>
      <c r="H139" s="104"/>
      <c r="I139" s="121">
        <v>6</v>
      </c>
      <c r="J139" s="43"/>
      <c r="K139" s="38" t="s">
        <v>133</v>
      </c>
      <c r="L139" s="166"/>
      <c r="M139" s="35"/>
      <c r="N139" s="174">
        <v>20.7</v>
      </c>
      <c r="O139" s="35"/>
      <c r="P139" s="43">
        <v>9</v>
      </c>
      <c r="Q139" s="43"/>
      <c r="R139" s="35"/>
      <c r="S139" s="43">
        <v>1002</v>
      </c>
      <c r="T139" s="155" t="s">
        <v>419</v>
      </c>
      <c r="U139" s="35"/>
      <c r="V139" s="35"/>
      <c r="AH139" s="189">
        <f t="shared" si="16"/>
        <v>13.384135570301822</v>
      </c>
      <c r="AI139" s="189">
        <f t="shared" si="17"/>
        <v>6.107</v>
      </c>
      <c r="AJ139" s="189">
        <f t="shared" si="18"/>
        <v>-2.9217000000000004</v>
      </c>
      <c r="AK139" s="189" t="e">
        <f t="shared" si="19"/>
        <v>#NUM!</v>
      </c>
    </row>
    <row r="140" spans="1:37" ht="12.75">
      <c r="A140" s="44">
        <v>39214</v>
      </c>
      <c r="B140" s="91">
        <v>11.3</v>
      </c>
      <c r="C140" s="43"/>
      <c r="D140" s="43">
        <v>15.6</v>
      </c>
      <c r="E140" s="74">
        <v>9</v>
      </c>
      <c r="F140" s="106">
        <f t="shared" si="15"/>
        <v>12.3</v>
      </c>
      <c r="G140" s="106"/>
      <c r="H140" s="104"/>
      <c r="I140" s="121">
        <v>6</v>
      </c>
      <c r="J140" s="43"/>
      <c r="K140" s="38" t="s">
        <v>133</v>
      </c>
      <c r="L140" s="166"/>
      <c r="M140" s="35"/>
      <c r="N140" s="174">
        <v>28.8</v>
      </c>
      <c r="O140" s="35"/>
      <c r="P140" s="43">
        <v>4</v>
      </c>
      <c r="Q140" s="43"/>
      <c r="R140" s="35"/>
      <c r="S140" s="43">
        <v>1001</v>
      </c>
      <c r="T140" s="155" t="s">
        <v>420</v>
      </c>
      <c r="U140" s="35"/>
      <c r="V140" s="35"/>
      <c r="AH140" s="189">
        <f t="shared" si="16"/>
        <v>13.384135570301822</v>
      </c>
      <c r="AI140" s="189">
        <f t="shared" si="17"/>
        <v>6.107</v>
      </c>
      <c r="AJ140" s="189">
        <f t="shared" si="18"/>
        <v>-2.9217000000000004</v>
      </c>
      <c r="AK140" s="189" t="e">
        <f t="shared" si="19"/>
        <v>#NUM!</v>
      </c>
    </row>
    <row r="141" spans="1:37" ht="12.75">
      <c r="A141" s="44">
        <v>39215</v>
      </c>
      <c r="B141" s="91">
        <v>11.2</v>
      </c>
      <c r="C141" s="43"/>
      <c r="D141" s="43">
        <v>12.6</v>
      </c>
      <c r="E141" s="74">
        <v>6.4</v>
      </c>
      <c r="F141" s="106">
        <f t="shared" si="15"/>
        <v>9.5</v>
      </c>
      <c r="G141" s="106"/>
      <c r="H141" s="104"/>
      <c r="I141" s="121">
        <v>2</v>
      </c>
      <c r="J141" s="43"/>
      <c r="K141" s="38" t="s">
        <v>179</v>
      </c>
      <c r="L141" s="166"/>
      <c r="M141" s="35"/>
      <c r="N141" s="174">
        <v>25.3</v>
      </c>
      <c r="O141" s="35"/>
      <c r="P141" s="43">
        <v>20</v>
      </c>
      <c r="Q141" s="43"/>
      <c r="R141" s="35"/>
      <c r="S141" s="43">
        <v>1003</v>
      </c>
      <c r="T141" s="155" t="s">
        <v>421</v>
      </c>
      <c r="U141" s="35"/>
      <c r="V141" s="35"/>
      <c r="AH141" s="189">
        <f t="shared" si="16"/>
        <v>13.295654505920231</v>
      </c>
      <c r="AI141" s="189">
        <f t="shared" si="17"/>
        <v>6.107</v>
      </c>
      <c r="AJ141" s="189">
        <f t="shared" si="18"/>
        <v>-2.8418</v>
      </c>
      <c r="AK141" s="189" t="e">
        <f t="shared" si="19"/>
        <v>#NUM!</v>
      </c>
    </row>
    <row r="142" spans="1:37" ht="12.75">
      <c r="A142" s="44">
        <v>39216</v>
      </c>
      <c r="B142" s="91">
        <v>8.7</v>
      </c>
      <c r="C142" s="43"/>
      <c r="D142" s="43">
        <v>14</v>
      </c>
      <c r="E142" s="74">
        <v>9</v>
      </c>
      <c r="F142" s="106">
        <f t="shared" si="15"/>
        <v>11.5</v>
      </c>
      <c r="G142" s="106"/>
      <c r="H142" s="104"/>
      <c r="I142" s="121">
        <v>4.5</v>
      </c>
      <c r="J142" s="43"/>
      <c r="K142" s="38" t="s">
        <v>180</v>
      </c>
      <c r="L142" s="166"/>
      <c r="M142" s="35"/>
      <c r="N142" s="174">
        <v>20.7</v>
      </c>
      <c r="O142" s="35"/>
      <c r="P142" s="43">
        <v>4</v>
      </c>
      <c r="Q142" s="43"/>
      <c r="R142" s="35"/>
      <c r="S142" s="43">
        <v>999</v>
      </c>
      <c r="T142" s="155" t="s">
        <v>422</v>
      </c>
      <c r="U142" s="35"/>
      <c r="V142" s="35"/>
      <c r="AH142" s="189">
        <f t="shared" si="16"/>
        <v>11.244461571652899</v>
      </c>
      <c r="AI142" s="189">
        <f t="shared" si="17"/>
        <v>6.107</v>
      </c>
      <c r="AJ142" s="189">
        <f t="shared" si="18"/>
        <v>-0.8442999999999996</v>
      </c>
      <c r="AK142" s="189" t="e">
        <f t="shared" si="19"/>
        <v>#NUM!</v>
      </c>
    </row>
    <row r="143" spans="1:37" ht="12.75">
      <c r="A143" s="44">
        <v>39217</v>
      </c>
      <c r="B143" s="91">
        <v>8.7</v>
      </c>
      <c r="C143" s="43"/>
      <c r="D143" s="43">
        <v>16.4</v>
      </c>
      <c r="E143" s="143">
        <v>4.2</v>
      </c>
      <c r="F143" s="106">
        <f t="shared" si="15"/>
        <v>10.299999999999999</v>
      </c>
      <c r="G143" s="106"/>
      <c r="H143" s="104"/>
      <c r="I143" s="121">
        <v>0</v>
      </c>
      <c r="J143" s="43"/>
      <c r="K143" s="38" t="s">
        <v>181</v>
      </c>
      <c r="L143" s="166"/>
      <c r="M143" s="35"/>
      <c r="N143" s="174">
        <v>16.1</v>
      </c>
      <c r="O143" s="35"/>
      <c r="P143" s="43">
        <v>8</v>
      </c>
      <c r="Q143" s="43"/>
      <c r="R143" s="35"/>
      <c r="S143" s="43">
        <v>1011</v>
      </c>
      <c r="T143" s="155" t="s">
        <v>423</v>
      </c>
      <c r="U143" s="35"/>
      <c r="V143" s="35"/>
      <c r="AH143" s="189">
        <f t="shared" si="16"/>
        <v>11.244461571652899</v>
      </c>
      <c r="AI143" s="189">
        <f t="shared" si="17"/>
        <v>6.107</v>
      </c>
      <c r="AJ143" s="189">
        <f t="shared" si="18"/>
        <v>-0.8442999999999996</v>
      </c>
      <c r="AK143" s="189" t="e">
        <f t="shared" si="19"/>
        <v>#NUM!</v>
      </c>
    </row>
    <row r="144" spans="1:37" ht="12.75">
      <c r="A144" s="44">
        <v>39218</v>
      </c>
      <c r="B144" s="91">
        <v>11.3</v>
      </c>
      <c r="C144" s="43"/>
      <c r="D144" s="43">
        <v>13.4</v>
      </c>
      <c r="E144" s="74">
        <v>9.5</v>
      </c>
      <c r="F144" s="106">
        <f t="shared" si="15"/>
        <v>11.45</v>
      </c>
      <c r="G144" s="106"/>
      <c r="H144" s="104"/>
      <c r="I144" s="121">
        <v>8</v>
      </c>
      <c r="J144" s="43"/>
      <c r="K144" s="38" t="s">
        <v>182</v>
      </c>
      <c r="L144" s="166"/>
      <c r="M144" s="35"/>
      <c r="N144" s="174">
        <v>16.1</v>
      </c>
      <c r="O144" s="35"/>
      <c r="P144" s="43">
        <v>5</v>
      </c>
      <c r="Q144" s="43"/>
      <c r="R144" s="35"/>
      <c r="S144" s="43">
        <v>1012</v>
      </c>
      <c r="T144" s="155" t="s">
        <v>424</v>
      </c>
      <c r="U144" s="35"/>
      <c r="V144" s="35"/>
      <c r="AH144" s="189">
        <f t="shared" si="16"/>
        <v>13.384135570301822</v>
      </c>
      <c r="AI144" s="189">
        <f t="shared" si="17"/>
        <v>6.107</v>
      </c>
      <c r="AJ144" s="189">
        <f t="shared" si="18"/>
        <v>-2.9217000000000004</v>
      </c>
      <c r="AK144" s="189" t="e">
        <f t="shared" si="19"/>
        <v>#NUM!</v>
      </c>
    </row>
    <row r="145" spans="1:37" ht="12.75">
      <c r="A145" s="44">
        <v>39219</v>
      </c>
      <c r="B145" s="91">
        <v>13.9</v>
      </c>
      <c r="C145" s="43"/>
      <c r="D145" s="43">
        <v>17.5</v>
      </c>
      <c r="E145" s="74">
        <v>12.3</v>
      </c>
      <c r="F145" s="106">
        <f t="shared" si="15"/>
        <v>14.9</v>
      </c>
      <c r="G145" s="106"/>
      <c r="H145" s="104"/>
      <c r="I145" s="121">
        <v>10</v>
      </c>
      <c r="J145" s="43"/>
      <c r="K145" s="38" t="s">
        <v>183</v>
      </c>
      <c r="L145" s="166"/>
      <c r="M145" s="35"/>
      <c r="N145" s="174">
        <v>20.7</v>
      </c>
      <c r="O145" s="35"/>
      <c r="P145" s="43">
        <v>1</v>
      </c>
      <c r="Q145" s="43"/>
      <c r="R145" s="35"/>
      <c r="S145" s="43">
        <v>1007</v>
      </c>
      <c r="T145" s="155" t="s">
        <v>425</v>
      </c>
      <c r="U145" s="35"/>
      <c r="V145" s="35"/>
      <c r="AH145" s="189">
        <f t="shared" si="16"/>
        <v>15.87400375938533</v>
      </c>
      <c r="AI145" s="189">
        <f t="shared" si="17"/>
        <v>6.107</v>
      </c>
      <c r="AJ145" s="189">
        <f t="shared" si="18"/>
        <v>-4.999100000000001</v>
      </c>
      <c r="AK145" s="189" t="e">
        <f t="shared" si="19"/>
        <v>#NUM!</v>
      </c>
    </row>
    <row r="146" spans="1:37" ht="12.75">
      <c r="A146" s="44">
        <v>39220</v>
      </c>
      <c r="B146" s="91">
        <v>14.7</v>
      </c>
      <c r="C146" s="43"/>
      <c r="D146" s="43">
        <v>17.7</v>
      </c>
      <c r="E146" s="74">
        <v>11.8</v>
      </c>
      <c r="F146" s="106">
        <f t="shared" si="15"/>
        <v>14.75</v>
      </c>
      <c r="G146" s="106"/>
      <c r="H146" s="104"/>
      <c r="I146" s="121">
        <v>8.5</v>
      </c>
      <c r="J146" s="43"/>
      <c r="K146" s="38" t="s">
        <v>184</v>
      </c>
      <c r="L146" s="166"/>
      <c r="M146" s="35"/>
      <c r="N146" s="174">
        <v>29.9</v>
      </c>
      <c r="O146" s="35"/>
      <c r="P146" s="43">
        <v>1</v>
      </c>
      <c r="Q146" s="43"/>
      <c r="R146" s="35"/>
      <c r="S146" s="43">
        <v>1010</v>
      </c>
      <c r="T146" s="155" t="s">
        <v>426</v>
      </c>
      <c r="U146" s="35"/>
      <c r="V146" s="35"/>
      <c r="AH146" s="189">
        <f t="shared" si="16"/>
        <v>16.717824157058523</v>
      </c>
      <c r="AI146" s="189">
        <f t="shared" si="17"/>
        <v>6.107</v>
      </c>
      <c r="AJ146" s="189">
        <f t="shared" si="18"/>
        <v>-5.6383</v>
      </c>
      <c r="AK146" s="189" t="e">
        <f t="shared" si="19"/>
        <v>#NUM!</v>
      </c>
    </row>
    <row r="147" spans="1:37" ht="12.75">
      <c r="A147" s="44">
        <v>39221</v>
      </c>
      <c r="B147" s="91">
        <v>12.1</v>
      </c>
      <c r="C147" s="43"/>
      <c r="D147" s="43">
        <v>16.3</v>
      </c>
      <c r="E147" s="74">
        <v>8.2</v>
      </c>
      <c r="F147" s="106">
        <f t="shared" si="15"/>
        <v>12.25</v>
      </c>
      <c r="G147" s="106"/>
      <c r="H147" s="104"/>
      <c r="I147" s="121">
        <v>5.5</v>
      </c>
      <c r="J147" s="43"/>
      <c r="K147" s="38" t="s">
        <v>185</v>
      </c>
      <c r="L147" s="166"/>
      <c r="M147" s="35"/>
      <c r="N147" s="174">
        <v>27.6</v>
      </c>
      <c r="O147" s="35"/>
      <c r="P147" s="43">
        <v>0</v>
      </c>
      <c r="Q147" s="43"/>
      <c r="R147" s="35"/>
      <c r="S147" s="43">
        <v>1006</v>
      </c>
      <c r="T147" s="155" t="s">
        <v>427</v>
      </c>
      <c r="U147" s="35"/>
      <c r="V147" s="35"/>
      <c r="AH147" s="189">
        <f t="shared" si="16"/>
        <v>14.110830506745673</v>
      </c>
      <c r="AI147" s="189">
        <f t="shared" si="17"/>
        <v>6.107</v>
      </c>
      <c r="AJ147" s="189">
        <f t="shared" si="18"/>
        <v>-3.5608999999999993</v>
      </c>
      <c r="AK147" s="189" t="e">
        <f t="shared" si="19"/>
        <v>#NUM!</v>
      </c>
    </row>
    <row r="148" spans="1:37" ht="12.75">
      <c r="A148" s="44">
        <v>39222</v>
      </c>
      <c r="B148" s="91">
        <v>9.9</v>
      </c>
      <c r="C148" s="43"/>
      <c r="D148" s="43">
        <v>20.4</v>
      </c>
      <c r="E148" s="143">
        <v>3.3</v>
      </c>
      <c r="F148" s="106">
        <f t="shared" si="15"/>
        <v>11.85</v>
      </c>
      <c r="G148" s="106"/>
      <c r="H148" s="104"/>
      <c r="I148" s="121">
        <v>-1</v>
      </c>
      <c r="J148" s="43"/>
      <c r="K148" s="38" t="s">
        <v>186</v>
      </c>
      <c r="L148" s="166"/>
      <c r="M148" s="35"/>
      <c r="N148" s="174">
        <v>10.4</v>
      </c>
      <c r="O148" s="35"/>
      <c r="P148" s="43">
        <v>0</v>
      </c>
      <c r="Q148" s="43"/>
      <c r="R148" s="35"/>
      <c r="S148" s="43">
        <v>1015</v>
      </c>
      <c r="T148" s="155" t="s">
        <v>428</v>
      </c>
      <c r="U148" s="35"/>
      <c r="V148" s="35"/>
      <c r="AH148" s="189">
        <f t="shared" si="16"/>
        <v>12.191333479931261</v>
      </c>
      <c r="AI148" s="189">
        <f t="shared" si="17"/>
        <v>6.107</v>
      </c>
      <c r="AJ148" s="189">
        <f t="shared" si="18"/>
        <v>-1.8031000000000006</v>
      </c>
      <c r="AK148" s="189" t="e">
        <f t="shared" si="19"/>
        <v>#NUM!</v>
      </c>
    </row>
    <row r="149" spans="1:37" ht="12.75">
      <c r="A149" s="44">
        <v>39223</v>
      </c>
      <c r="B149" s="91">
        <v>12</v>
      </c>
      <c r="C149" s="43"/>
      <c r="D149" s="43">
        <v>18</v>
      </c>
      <c r="E149" s="74">
        <v>7</v>
      </c>
      <c r="F149" s="106">
        <f t="shared" si="15"/>
        <v>12.5</v>
      </c>
      <c r="G149" s="106"/>
      <c r="H149" s="104"/>
      <c r="I149" s="121">
        <v>2.5</v>
      </c>
      <c r="J149" s="43"/>
      <c r="K149" s="38" t="s">
        <v>187</v>
      </c>
      <c r="L149" s="166"/>
      <c r="M149" s="35"/>
      <c r="N149" s="174">
        <v>18.4</v>
      </c>
      <c r="O149" s="35"/>
      <c r="P149" s="43">
        <v>0</v>
      </c>
      <c r="Q149" s="43"/>
      <c r="R149" s="35"/>
      <c r="S149" s="43">
        <v>1018</v>
      </c>
      <c r="T149" s="155" t="s">
        <v>429</v>
      </c>
      <c r="U149" s="35"/>
      <c r="V149" s="35"/>
      <c r="AH149" s="189">
        <f t="shared" si="16"/>
        <v>14.01813696808305</v>
      </c>
      <c r="AI149" s="189">
        <f t="shared" si="17"/>
        <v>6.107</v>
      </c>
      <c r="AJ149" s="189">
        <f t="shared" si="18"/>
        <v>-3.4810000000000008</v>
      </c>
      <c r="AK149" s="189" t="e">
        <f t="shared" si="19"/>
        <v>#NUM!</v>
      </c>
    </row>
    <row r="150" spans="1:37" ht="12.75">
      <c r="A150" s="44">
        <v>39224</v>
      </c>
      <c r="B150" s="91">
        <v>11.3</v>
      </c>
      <c r="C150" s="43"/>
      <c r="D150" s="43">
        <v>19.6</v>
      </c>
      <c r="E150" s="143">
        <v>4</v>
      </c>
      <c r="F150" s="106">
        <f t="shared" si="15"/>
        <v>11.8</v>
      </c>
      <c r="G150" s="106"/>
      <c r="H150" s="104"/>
      <c r="I150" s="121">
        <v>0</v>
      </c>
      <c r="J150" s="43"/>
      <c r="K150" s="38" t="s">
        <v>156</v>
      </c>
      <c r="L150" s="166"/>
      <c r="M150" s="35"/>
      <c r="N150" s="174">
        <v>16.1</v>
      </c>
      <c r="O150" s="35"/>
      <c r="P150" s="43">
        <v>0</v>
      </c>
      <c r="Q150" s="43"/>
      <c r="R150" s="35"/>
      <c r="S150" s="43">
        <v>1021</v>
      </c>
      <c r="T150" s="155" t="s">
        <v>429</v>
      </c>
      <c r="U150" s="35"/>
      <c r="V150" s="35"/>
      <c r="AH150" s="189">
        <f t="shared" si="16"/>
        <v>13.384135570301822</v>
      </c>
      <c r="AI150" s="189">
        <f t="shared" si="17"/>
        <v>6.107</v>
      </c>
      <c r="AJ150" s="189">
        <f t="shared" si="18"/>
        <v>-2.9217000000000004</v>
      </c>
      <c r="AK150" s="189" t="e">
        <f t="shared" si="19"/>
        <v>#NUM!</v>
      </c>
    </row>
    <row r="151" spans="1:37" ht="12.75">
      <c r="A151" s="44">
        <v>39225</v>
      </c>
      <c r="B151" s="91">
        <v>15</v>
      </c>
      <c r="C151" s="43"/>
      <c r="D151" s="43">
        <v>23.3</v>
      </c>
      <c r="E151" s="74">
        <v>6.9</v>
      </c>
      <c r="F151" s="106">
        <f t="shared" si="15"/>
        <v>15.100000000000001</v>
      </c>
      <c r="G151" s="106"/>
      <c r="H151" s="104"/>
      <c r="I151" s="121">
        <v>2</v>
      </c>
      <c r="J151" s="43"/>
      <c r="K151" s="38" t="s">
        <v>188</v>
      </c>
      <c r="L151" s="166"/>
      <c r="M151" s="35"/>
      <c r="N151" s="174">
        <v>16.1</v>
      </c>
      <c r="O151" s="35"/>
      <c r="P151" s="43">
        <v>0</v>
      </c>
      <c r="Q151" s="43"/>
      <c r="R151" s="35"/>
      <c r="S151" s="43">
        <v>1022</v>
      </c>
      <c r="T151" s="155" t="s">
        <v>430</v>
      </c>
      <c r="U151" s="35"/>
      <c r="V151" s="35"/>
      <c r="AH151" s="189">
        <f t="shared" si="16"/>
        <v>17.04426199146042</v>
      </c>
      <c r="AI151" s="189">
        <f t="shared" si="17"/>
        <v>6.107</v>
      </c>
      <c r="AJ151" s="189">
        <f t="shared" si="18"/>
        <v>-5.878000000000001</v>
      </c>
      <c r="AK151" s="189" t="e">
        <f t="shared" si="19"/>
        <v>#NUM!</v>
      </c>
    </row>
    <row r="152" spans="1:37" ht="12.75">
      <c r="A152" s="44">
        <v>39226</v>
      </c>
      <c r="B152" s="91">
        <v>15.2</v>
      </c>
      <c r="C152" s="43"/>
      <c r="D152" s="43">
        <v>22.5</v>
      </c>
      <c r="E152" s="74">
        <v>12.1</v>
      </c>
      <c r="F152" s="106">
        <f t="shared" si="15"/>
        <v>17.3</v>
      </c>
      <c r="G152" s="106"/>
      <c r="H152" s="104"/>
      <c r="I152" s="121">
        <v>7</v>
      </c>
      <c r="J152" s="43"/>
      <c r="K152" s="38" t="s">
        <v>189</v>
      </c>
      <c r="L152" s="166"/>
      <c r="M152" s="35"/>
      <c r="N152" s="174">
        <v>18.4</v>
      </c>
      <c r="O152" s="35"/>
      <c r="P152" s="43">
        <v>0</v>
      </c>
      <c r="Q152" s="43"/>
      <c r="R152" s="35"/>
      <c r="S152" s="43">
        <v>1017</v>
      </c>
      <c r="T152" s="155" t="s">
        <v>431</v>
      </c>
      <c r="U152" s="35"/>
      <c r="V152" s="35"/>
      <c r="AH152" s="189">
        <f t="shared" si="16"/>
        <v>17.264982952894922</v>
      </c>
      <c r="AI152" s="189">
        <f t="shared" si="17"/>
        <v>6.107</v>
      </c>
      <c r="AJ152" s="189">
        <f t="shared" si="18"/>
        <v>-6.0378</v>
      </c>
      <c r="AK152" s="189" t="e">
        <f t="shared" si="19"/>
        <v>#NUM!</v>
      </c>
    </row>
    <row r="153" spans="1:37" ht="12.75">
      <c r="A153" s="44">
        <v>39227</v>
      </c>
      <c r="B153" s="91">
        <v>14.4</v>
      </c>
      <c r="C153" s="43"/>
      <c r="D153" s="43">
        <v>17.6</v>
      </c>
      <c r="E153" s="74">
        <v>11</v>
      </c>
      <c r="F153" s="106">
        <f t="shared" si="15"/>
        <v>14.3</v>
      </c>
      <c r="G153" s="106"/>
      <c r="H153" s="104"/>
      <c r="I153" s="121">
        <v>7</v>
      </c>
      <c r="J153" s="43"/>
      <c r="K153" s="38" t="s">
        <v>190</v>
      </c>
      <c r="L153" s="166"/>
      <c r="M153" s="35"/>
      <c r="N153" s="174">
        <v>17.3</v>
      </c>
      <c r="O153" s="35"/>
      <c r="P153" s="43">
        <v>0</v>
      </c>
      <c r="Q153" s="43"/>
      <c r="R153" s="35"/>
      <c r="S153" s="43">
        <v>1009</v>
      </c>
      <c r="T153" s="155" t="s">
        <v>432</v>
      </c>
      <c r="U153" s="35"/>
      <c r="V153" s="35"/>
      <c r="AH153" s="189">
        <f t="shared" si="16"/>
        <v>16.39688756623579</v>
      </c>
      <c r="AI153" s="189">
        <f t="shared" si="17"/>
        <v>6.107</v>
      </c>
      <c r="AJ153" s="189">
        <f t="shared" si="18"/>
        <v>-5.398600000000001</v>
      </c>
      <c r="AK153" s="189" t="e">
        <f t="shared" si="19"/>
        <v>#NUM!</v>
      </c>
    </row>
    <row r="154" spans="1:37" ht="12.75">
      <c r="A154" s="44">
        <v>39228</v>
      </c>
      <c r="B154" s="91">
        <v>11.9</v>
      </c>
      <c r="C154" s="43"/>
      <c r="D154" s="43">
        <v>13.7</v>
      </c>
      <c r="E154" s="74">
        <v>7.1</v>
      </c>
      <c r="F154" s="106">
        <f t="shared" si="15"/>
        <v>10.399999999999999</v>
      </c>
      <c r="G154" s="106"/>
      <c r="H154" s="104"/>
      <c r="I154" s="121">
        <v>2</v>
      </c>
      <c r="J154" s="43"/>
      <c r="K154" s="38" t="s">
        <v>191</v>
      </c>
      <c r="L154" s="166"/>
      <c r="M154" s="35"/>
      <c r="N154" s="174">
        <v>18.4</v>
      </c>
      <c r="O154" s="35"/>
      <c r="P154" s="43">
        <v>0</v>
      </c>
      <c r="Q154" s="43"/>
      <c r="R154" s="35"/>
      <c r="S154" s="43">
        <v>1007</v>
      </c>
      <c r="T154" s="155" t="s">
        <v>433</v>
      </c>
      <c r="U154" s="35"/>
      <c r="V154" s="35"/>
      <c r="AH154" s="189">
        <f t="shared" si="16"/>
        <v>13.925979168301964</v>
      </c>
      <c r="AI154" s="189">
        <f t="shared" si="17"/>
        <v>6.107</v>
      </c>
      <c r="AJ154" s="189">
        <f t="shared" si="18"/>
        <v>-3.4011000000000005</v>
      </c>
      <c r="AK154" s="189" t="e">
        <f t="shared" si="19"/>
        <v>#NUM!</v>
      </c>
    </row>
    <row r="155" spans="1:37" ht="12.75">
      <c r="A155" s="44">
        <v>39229</v>
      </c>
      <c r="B155" s="91">
        <v>8</v>
      </c>
      <c r="C155" s="43"/>
      <c r="D155" s="43">
        <v>10.4</v>
      </c>
      <c r="E155" s="74">
        <v>7.7</v>
      </c>
      <c r="F155" s="106">
        <f t="shared" si="15"/>
        <v>9.05</v>
      </c>
      <c r="G155" s="106"/>
      <c r="H155" s="104"/>
      <c r="I155" s="121">
        <v>5.5</v>
      </c>
      <c r="J155" s="43"/>
      <c r="K155" s="38" t="s">
        <v>192</v>
      </c>
      <c r="L155" s="166"/>
      <c r="M155" s="35"/>
      <c r="N155" s="174">
        <v>23</v>
      </c>
      <c r="O155" s="35"/>
      <c r="P155" s="43">
        <v>10</v>
      </c>
      <c r="Q155" s="43"/>
      <c r="R155" s="35"/>
      <c r="S155" s="43">
        <v>998</v>
      </c>
      <c r="T155" s="155" t="s">
        <v>434</v>
      </c>
      <c r="U155" s="35"/>
      <c r="V155" s="35"/>
      <c r="AH155" s="189">
        <f t="shared" si="16"/>
        <v>10.722567515390086</v>
      </c>
      <c r="AI155" s="189">
        <f t="shared" si="17"/>
        <v>6.107</v>
      </c>
      <c r="AJ155" s="189">
        <f t="shared" si="18"/>
        <v>-0.28500000000000014</v>
      </c>
      <c r="AK155" s="189" t="e">
        <f t="shared" si="19"/>
        <v>#NUM!</v>
      </c>
    </row>
    <row r="156" spans="1:37" ht="12.75">
      <c r="A156" s="44">
        <v>39230</v>
      </c>
      <c r="B156" s="91">
        <v>6.9</v>
      </c>
      <c r="C156" s="43"/>
      <c r="D156" s="43">
        <v>11.7</v>
      </c>
      <c r="E156" s="74">
        <v>6.6</v>
      </c>
      <c r="F156" s="106">
        <f t="shared" si="15"/>
        <v>9.149999999999999</v>
      </c>
      <c r="G156" s="106"/>
      <c r="H156" s="104"/>
      <c r="I156" s="121">
        <v>5</v>
      </c>
      <c r="J156" s="43"/>
      <c r="K156" s="38" t="s">
        <v>193</v>
      </c>
      <c r="L156" s="166"/>
      <c r="M156" s="35"/>
      <c r="N156" s="174">
        <v>19.6</v>
      </c>
      <c r="O156" s="35"/>
      <c r="P156" s="43">
        <v>4</v>
      </c>
      <c r="Q156" s="43"/>
      <c r="R156" s="35"/>
      <c r="S156" s="43">
        <v>1005</v>
      </c>
      <c r="T156" s="155" t="s">
        <v>435</v>
      </c>
      <c r="U156" s="35"/>
      <c r="V156" s="35"/>
      <c r="AH156" s="189">
        <f t="shared" si="16"/>
        <v>9.945515096468517</v>
      </c>
      <c r="AI156" s="189">
        <f t="shared" si="17"/>
        <v>6.107</v>
      </c>
      <c r="AJ156" s="189">
        <f t="shared" si="18"/>
        <v>0.5938999999999997</v>
      </c>
      <c r="AK156" s="189">
        <f t="shared" si="19"/>
        <v>-28.25830296401251</v>
      </c>
    </row>
    <row r="157" spans="1:37" ht="12.75">
      <c r="A157" s="44">
        <v>39231</v>
      </c>
      <c r="B157" s="91">
        <v>7.5</v>
      </c>
      <c r="C157" s="43"/>
      <c r="D157" s="43">
        <v>14.5</v>
      </c>
      <c r="E157" s="143">
        <v>3.9</v>
      </c>
      <c r="F157" s="106">
        <f t="shared" si="15"/>
        <v>9.2</v>
      </c>
      <c r="G157" s="106"/>
      <c r="H157" s="104"/>
      <c r="I157" s="121">
        <v>-0.5</v>
      </c>
      <c r="J157" s="43"/>
      <c r="K157" s="38" t="s">
        <v>156</v>
      </c>
      <c r="L157" s="166"/>
      <c r="M157" s="35"/>
      <c r="N157" s="174">
        <v>24.2</v>
      </c>
      <c r="O157" s="35"/>
      <c r="P157" s="43">
        <v>0</v>
      </c>
      <c r="Q157" s="43"/>
      <c r="R157" s="35"/>
      <c r="S157" s="43">
        <v>1008</v>
      </c>
      <c r="T157" s="155" t="s">
        <v>436</v>
      </c>
      <c r="U157" s="35"/>
      <c r="V157" s="35"/>
      <c r="AH157" s="189">
        <f t="shared" si="16"/>
        <v>10.362970252792357</v>
      </c>
      <c r="AI157" s="189">
        <f t="shared" si="17"/>
        <v>6.107</v>
      </c>
      <c r="AJ157" s="189">
        <f t="shared" si="18"/>
        <v>0.1144999999999996</v>
      </c>
      <c r="AK157" s="189">
        <f t="shared" si="19"/>
        <v>-44.50195880467647</v>
      </c>
    </row>
    <row r="158" spans="1:37" ht="12.75">
      <c r="A158" s="44">
        <v>39232</v>
      </c>
      <c r="B158" s="91">
        <v>8.1</v>
      </c>
      <c r="C158" s="43"/>
      <c r="D158" s="43">
        <v>15.2</v>
      </c>
      <c r="E158" s="143">
        <v>0.5</v>
      </c>
      <c r="F158" s="106">
        <f t="shared" si="15"/>
        <v>7.85</v>
      </c>
      <c r="G158" s="106"/>
      <c r="H158" s="104"/>
      <c r="I158" s="121">
        <v>-2.5</v>
      </c>
      <c r="J158" s="43"/>
      <c r="K158" s="38" t="s">
        <v>194</v>
      </c>
      <c r="L158" s="166"/>
      <c r="M158" s="35"/>
      <c r="N158" s="174">
        <v>24.2</v>
      </c>
      <c r="O158" s="35"/>
      <c r="P158" s="43">
        <v>0</v>
      </c>
      <c r="Q158" s="43"/>
      <c r="R158" s="35"/>
      <c r="S158" s="43">
        <v>1004</v>
      </c>
      <c r="T158" s="155" t="s">
        <v>437</v>
      </c>
      <c r="U158" s="35"/>
      <c r="V158" s="35"/>
      <c r="AH158" s="189">
        <f t="shared" si="16"/>
        <v>10.795791854163713</v>
      </c>
      <c r="AI158" s="189">
        <f t="shared" si="17"/>
        <v>6.107</v>
      </c>
      <c r="AJ158" s="189">
        <f t="shared" si="18"/>
        <v>-0.36489999999999956</v>
      </c>
      <c r="AK158" s="189" t="e">
        <f t="shared" si="19"/>
        <v>#NUM!</v>
      </c>
    </row>
    <row r="159" spans="1:37" ht="12.75">
      <c r="A159" s="44">
        <v>39233</v>
      </c>
      <c r="B159" s="91">
        <v>12.4</v>
      </c>
      <c r="C159" s="43"/>
      <c r="D159" s="43">
        <v>19</v>
      </c>
      <c r="E159" s="74">
        <v>7.7</v>
      </c>
      <c r="F159" s="106">
        <f t="shared" si="15"/>
        <v>13.35</v>
      </c>
      <c r="G159" s="106"/>
      <c r="H159" s="104"/>
      <c r="I159" s="121">
        <v>3</v>
      </c>
      <c r="J159" s="43"/>
      <c r="K159" s="38" t="s">
        <v>195</v>
      </c>
      <c r="L159" s="166"/>
      <c r="M159" s="35"/>
      <c r="N159" s="174">
        <v>27.6</v>
      </c>
      <c r="O159" s="35"/>
      <c r="P159" s="43">
        <v>2</v>
      </c>
      <c r="Q159" s="43"/>
      <c r="R159" s="35"/>
      <c r="S159" s="43">
        <v>1006</v>
      </c>
      <c r="T159" s="155" t="s">
        <v>438</v>
      </c>
      <c r="U159" s="35"/>
      <c r="V159" s="35"/>
      <c r="AH159" s="189">
        <f t="shared" si="16"/>
        <v>14.392152154059962</v>
      </c>
      <c r="AI159" s="189">
        <f t="shared" si="17"/>
        <v>6.107</v>
      </c>
      <c r="AJ159" s="189">
        <f t="shared" si="18"/>
        <v>-3.8006</v>
      </c>
      <c r="AK159" s="189" t="e">
        <f t="shared" si="19"/>
        <v>#NUM!</v>
      </c>
    </row>
    <row r="160" spans="1:37" ht="12.75">
      <c r="A160" s="76">
        <v>39234</v>
      </c>
      <c r="B160" s="91">
        <v>12</v>
      </c>
      <c r="C160" s="43">
        <v>11.8</v>
      </c>
      <c r="D160" s="43">
        <v>22.7</v>
      </c>
      <c r="E160" s="74">
        <v>7.9</v>
      </c>
      <c r="F160" s="106">
        <f t="shared" si="15"/>
        <v>15.3</v>
      </c>
      <c r="G160" s="106">
        <f>100*(AJ160/AH160)</f>
        <v>97.54901449948476</v>
      </c>
      <c r="H160" s="104">
        <f>AK160</f>
        <v>11.624190986338041</v>
      </c>
      <c r="I160" s="121">
        <v>4.8</v>
      </c>
      <c r="J160" s="43">
        <v>4</v>
      </c>
      <c r="K160" s="38" t="s">
        <v>151</v>
      </c>
      <c r="L160" s="166"/>
      <c r="M160" s="35"/>
      <c r="N160" s="174">
        <v>20.7</v>
      </c>
      <c r="O160" s="35"/>
      <c r="P160" s="43">
        <v>0</v>
      </c>
      <c r="Q160" s="43"/>
      <c r="R160" s="35"/>
      <c r="S160" s="43">
        <v>1016</v>
      </c>
      <c r="T160" s="155" t="s">
        <v>439</v>
      </c>
      <c r="U160" s="35"/>
      <c r="V160" s="35"/>
      <c r="AH160" s="189">
        <f t="shared" si="16"/>
        <v>14.01813696808305</v>
      </c>
      <c r="AI160" s="189">
        <f t="shared" si="17"/>
        <v>13.834354463552966</v>
      </c>
      <c r="AJ160" s="189">
        <f t="shared" si="18"/>
        <v>13.674554463552967</v>
      </c>
      <c r="AK160" s="189">
        <f t="shared" si="19"/>
        <v>11.624190986338041</v>
      </c>
    </row>
    <row r="161" spans="1:37" ht="12.75">
      <c r="A161" s="44">
        <v>39235</v>
      </c>
      <c r="B161" s="91">
        <v>14.5</v>
      </c>
      <c r="C161" s="43"/>
      <c r="D161" s="43">
        <v>23.7</v>
      </c>
      <c r="E161" s="74">
        <v>7.8</v>
      </c>
      <c r="F161" s="106">
        <f t="shared" si="15"/>
        <v>15.75</v>
      </c>
      <c r="G161" s="106"/>
      <c r="H161" s="104"/>
      <c r="I161" s="121">
        <v>5.5</v>
      </c>
      <c r="J161" s="43">
        <v>4</v>
      </c>
      <c r="K161" s="38" t="s">
        <v>151</v>
      </c>
      <c r="L161" s="166"/>
      <c r="M161" s="35"/>
      <c r="N161" s="174">
        <v>23</v>
      </c>
      <c r="O161" s="35"/>
      <c r="P161" s="43">
        <v>0</v>
      </c>
      <c r="Q161" s="43"/>
      <c r="R161" s="35"/>
      <c r="S161" s="43">
        <v>1024</v>
      </c>
      <c r="T161" s="155" t="s">
        <v>440</v>
      </c>
      <c r="U161" s="35"/>
      <c r="V161" s="35"/>
      <c r="AH161" s="189">
        <f t="shared" si="16"/>
        <v>16.503260083520495</v>
      </c>
      <c r="AI161" s="189">
        <f t="shared" si="17"/>
        <v>6.107</v>
      </c>
      <c r="AJ161" s="189">
        <f t="shared" si="18"/>
        <v>-5.478500000000001</v>
      </c>
      <c r="AK161" s="189" t="e">
        <f t="shared" si="19"/>
        <v>#NUM!</v>
      </c>
    </row>
    <row r="162" spans="1:37" ht="12.75">
      <c r="A162" s="44">
        <v>39236</v>
      </c>
      <c r="B162" s="91">
        <v>17</v>
      </c>
      <c r="C162" s="43"/>
      <c r="D162" s="43">
        <v>24.1</v>
      </c>
      <c r="E162" s="74">
        <v>10.9</v>
      </c>
      <c r="F162" s="106">
        <f t="shared" si="15"/>
        <v>17.5</v>
      </c>
      <c r="G162" s="106"/>
      <c r="H162" s="104"/>
      <c r="I162" s="121">
        <v>7</v>
      </c>
      <c r="J162" s="43">
        <v>4</v>
      </c>
      <c r="K162" s="38" t="s">
        <v>173</v>
      </c>
      <c r="L162" s="166"/>
      <c r="M162" s="35"/>
      <c r="N162" s="174">
        <v>20.7</v>
      </c>
      <c r="O162" s="35"/>
      <c r="P162" s="43">
        <v>0</v>
      </c>
      <c r="Q162" s="43"/>
      <c r="R162" s="35"/>
      <c r="S162" s="43">
        <v>1022</v>
      </c>
      <c r="T162" s="155" t="s">
        <v>440</v>
      </c>
      <c r="U162" s="35"/>
      <c r="V162" s="35"/>
      <c r="AH162" s="189">
        <f t="shared" si="16"/>
        <v>19.367110246872254</v>
      </c>
      <c r="AI162" s="189">
        <f t="shared" si="17"/>
        <v>6.107</v>
      </c>
      <c r="AJ162" s="189">
        <f t="shared" si="18"/>
        <v>-7.476</v>
      </c>
      <c r="AK162" s="189" t="e">
        <f t="shared" si="19"/>
        <v>#NUM!</v>
      </c>
    </row>
    <row r="163" spans="1:37" ht="12.75">
      <c r="A163" s="44">
        <v>39237</v>
      </c>
      <c r="B163" s="91">
        <v>12.5</v>
      </c>
      <c r="C163" s="43"/>
      <c r="D163" s="43">
        <v>21.5</v>
      </c>
      <c r="E163" s="74">
        <v>11.9</v>
      </c>
      <c r="F163" s="106">
        <f t="shared" si="15"/>
        <v>16.7</v>
      </c>
      <c r="G163" s="106"/>
      <c r="H163" s="104"/>
      <c r="I163" s="121">
        <v>10</v>
      </c>
      <c r="J163" s="43">
        <v>5</v>
      </c>
      <c r="K163" s="38" t="s">
        <v>196</v>
      </c>
      <c r="L163" s="166"/>
      <c r="M163" s="35"/>
      <c r="N163" s="174">
        <v>18.4</v>
      </c>
      <c r="O163" s="35"/>
      <c r="P163" s="43">
        <v>0</v>
      </c>
      <c r="Q163" s="43"/>
      <c r="R163" s="35"/>
      <c r="S163" s="43">
        <v>1025</v>
      </c>
      <c r="T163" s="155" t="s">
        <v>441</v>
      </c>
      <c r="U163" s="35"/>
      <c r="V163" s="35"/>
      <c r="AH163" s="189">
        <f t="shared" si="16"/>
        <v>14.487015299685174</v>
      </c>
      <c r="AI163" s="189">
        <f t="shared" si="17"/>
        <v>6.107</v>
      </c>
      <c r="AJ163" s="189">
        <f t="shared" si="18"/>
        <v>-3.8805000000000005</v>
      </c>
      <c r="AK163" s="189" t="e">
        <f t="shared" si="19"/>
        <v>#NUM!</v>
      </c>
    </row>
    <row r="164" spans="1:37" ht="12.75">
      <c r="A164" s="44">
        <v>39238</v>
      </c>
      <c r="B164" s="91">
        <v>12</v>
      </c>
      <c r="C164" s="43"/>
      <c r="D164" s="43">
        <v>21.5</v>
      </c>
      <c r="E164" s="74">
        <v>9.1</v>
      </c>
      <c r="F164" s="106">
        <f t="shared" si="15"/>
        <v>15.3</v>
      </c>
      <c r="G164" s="106"/>
      <c r="H164" s="104"/>
      <c r="I164" s="121">
        <v>7</v>
      </c>
      <c r="J164" s="43">
        <v>4</v>
      </c>
      <c r="K164" s="38" t="s">
        <v>197</v>
      </c>
      <c r="L164" s="166"/>
      <c r="M164" s="35"/>
      <c r="N164" s="174">
        <v>18.4</v>
      </c>
      <c r="O164" s="35"/>
      <c r="P164" s="43">
        <v>0</v>
      </c>
      <c r="Q164" s="43"/>
      <c r="R164" s="35"/>
      <c r="S164" s="43">
        <v>1027</v>
      </c>
      <c r="T164" s="155" t="s">
        <v>442</v>
      </c>
      <c r="U164" s="35"/>
      <c r="V164" s="35"/>
      <c r="AH164" s="189">
        <f t="shared" si="16"/>
        <v>14.01813696808305</v>
      </c>
      <c r="AI164" s="189">
        <f t="shared" si="17"/>
        <v>6.107</v>
      </c>
      <c r="AJ164" s="189">
        <f t="shared" si="18"/>
        <v>-3.4810000000000008</v>
      </c>
      <c r="AK164" s="189" t="e">
        <f t="shared" si="19"/>
        <v>#NUM!</v>
      </c>
    </row>
    <row r="165" spans="1:37" ht="12.75">
      <c r="A165" s="44">
        <v>39239</v>
      </c>
      <c r="B165" s="91">
        <v>12</v>
      </c>
      <c r="C165" s="43"/>
      <c r="D165" s="43">
        <v>19.5</v>
      </c>
      <c r="E165" s="74">
        <v>10.2</v>
      </c>
      <c r="F165" s="106">
        <f t="shared" si="15"/>
        <v>14.85</v>
      </c>
      <c r="G165" s="106"/>
      <c r="H165" s="104"/>
      <c r="I165" s="121">
        <v>8</v>
      </c>
      <c r="J165" s="43">
        <v>5</v>
      </c>
      <c r="K165" s="38" t="s">
        <v>198</v>
      </c>
      <c r="L165" s="166"/>
      <c r="M165" s="35"/>
      <c r="N165" s="174">
        <v>20.7</v>
      </c>
      <c r="O165" s="35"/>
      <c r="P165" s="43">
        <v>0</v>
      </c>
      <c r="Q165" s="43"/>
      <c r="R165" s="35"/>
      <c r="S165" s="43">
        <v>1023</v>
      </c>
      <c r="T165" s="155" t="s">
        <v>443</v>
      </c>
      <c r="U165" s="35"/>
      <c r="V165" s="35"/>
      <c r="AH165" s="189">
        <f t="shared" si="16"/>
        <v>14.01813696808305</v>
      </c>
      <c r="AI165" s="189">
        <f t="shared" si="17"/>
        <v>6.107</v>
      </c>
      <c r="AJ165" s="189">
        <f t="shared" si="18"/>
        <v>-3.4810000000000008</v>
      </c>
      <c r="AK165" s="189" t="e">
        <f t="shared" si="19"/>
        <v>#NUM!</v>
      </c>
    </row>
    <row r="166" spans="1:37" ht="12.75">
      <c r="A166" s="44">
        <v>39240</v>
      </c>
      <c r="B166" s="91">
        <v>13</v>
      </c>
      <c r="C166" s="43"/>
      <c r="D166" s="43">
        <v>15.6</v>
      </c>
      <c r="E166" s="74">
        <v>11.2</v>
      </c>
      <c r="F166" s="106">
        <f t="shared" si="15"/>
        <v>13.399999999999999</v>
      </c>
      <c r="G166" s="106"/>
      <c r="H166" s="104"/>
      <c r="I166" s="121">
        <v>10.5</v>
      </c>
      <c r="J166" s="43">
        <v>8</v>
      </c>
      <c r="K166" s="38" t="s">
        <v>198</v>
      </c>
      <c r="L166" s="166"/>
      <c r="M166" s="35"/>
      <c r="N166" s="174">
        <v>10.4</v>
      </c>
      <c r="O166" s="35"/>
      <c r="P166" s="43">
        <v>0</v>
      </c>
      <c r="Q166" s="43"/>
      <c r="R166" s="35"/>
      <c r="S166" s="43">
        <v>1021</v>
      </c>
      <c r="T166" s="155" t="s">
        <v>444</v>
      </c>
      <c r="U166" s="35"/>
      <c r="V166" s="35"/>
      <c r="AH166" s="189">
        <f t="shared" si="16"/>
        <v>14.96962212299885</v>
      </c>
      <c r="AI166" s="189">
        <f t="shared" si="17"/>
        <v>6.107</v>
      </c>
      <c r="AJ166" s="189">
        <f t="shared" si="18"/>
        <v>-4.28</v>
      </c>
      <c r="AK166" s="189" t="e">
        <f t="shared" si="19"/>
        <v>#NUM!</v>
      </c>
    </row>
    <row r="167" spans="1:37" ht="12.75">
      <c r="A167" s="44">
        <v>39241</v>
      </c>
      <c r="B167" s="91">
        <v>15.9</v>
      </c>
      <c r="C167" s="43"/>
      <c r="D167" s="43">
        <v>22.4</v>
      </c>
      <c r="E167" s="74">
        <v>10.9</v>
      </c>
      <c r="F167" s="106">
        <f t="shared" si="15"/>
        <v>16.65</v>
      </c>
      <c r="G167" s="106"/>
      <c r="H167" s="104"/>
      <c r="I167" s="121">
        <v>9.5</v>
      </c>
      <c r="J167" s="43">
        <v>5</v>
      </c>
      <c r="K167" s="38" t="s">
        <v>151</v>
      </c>
      <c r="L167" s="166"/>
      <c r="M167" s="35"/>
      <c r="N167" s="174">
        <v>9.2</v>
      </c>
      <c r="O167" s="35"/>
      <c r="P167" s="43">
        <v>0</v>
      </c>
      <c r="Q167" s="43"/>
      <c r="R167" s="35"/>
      <c r="S167" s="43">
        <v>1020</v>
      </c>
      <c r="T167" s="155" t="s">
        <v>445</v>
      </c>
      <c r="U167" s="35"/>
      <c r="V167" s="35"/>
      <c r="AH167" s="189">
        <f t="shared" si="16"/>
        <v>18.057388147749236</v>
      </c>
      <c r="AI167" s="189">
        <f t="shared" si="17"/>
        <v>6.107</v>
      </c>
      <c r="AJ167" s="189">
        <f t="shared" si="18"/>
        <v>-6.5971</v>
      </c>
      <c r="AK167" s="189" t="e">
        <f t="shared" si="19"/>
        <v>#NUM!</v>
      </c>
    </row>
    <row r="168" spans="1:37" ht="12.75">
      <c r="A168" s="44">
        <v>39242</v>
      </c>
      <c r="B168" s="91">
        <v>15.5</v>
      </c>
      <c r="C168" s="43"/>
      <c r="D168" s="43">
        <v>25.3</v>
      </c>
      <c r="E168" s="74">
        <v>10.4</v>
      </c>
      <c r="F168" s="106">
        <f t="shared" si="15"/>
        <v>17.85</v>
      </c>
      <c r="G168" s="106"/>
      <c r="H168" s="104"/>
      <c r="I168" s="121">
        <v>9.5</v>
      </c>
      <c r="J168" s="43">
        <v>2</v>
      </c>
      <c r="K168" s="38" t="s">
        <v>199</v>
      </c>
      <c r="L168" s="166"/>
      <c r="M168" s="35"/>
      <c r="N168" s="174">
        <v>12.7</v>
      </c>
      <c r="O168" s="35"/>
      <c r="P168" s="43">
        <v>0</v>
      </c>
      <c r="Q168" s="43"/>
      <c r="R168" s="35"/>
      <c r="S168" s="43">
        <v>1019</v>
      </c>
      <c r="T168" s="155" t="s">
        <v>446</v>
      </c>
      <c r="U168" s="35"/>
      <c r="V168" s="35"/>
      <c r="AH168" s="189">
        <f t="shared" si="16"/>
        <v>17.600767877026804</v>
      </c>
      <c r="AI168" s="189">
        <f t="shared" si="17"/>
        <v>6.107</v>
      </c>
      <c r="AJ168" s="189">
        <f t="shared" si="18"/>
        <v>-6.277500000000001</v>
      </c>
      <c r="AK168" s="189" t="e">
        <f t="shared" si="19"/>
        <v>#NUM!</v>
      </c>
    </row>
    <row r="169" spans="1:37" ht="12.75">
      <c r="A169" s="44">
        <v>39243</v>
      </c>
      <c r="B169" s="91">
        <v>15.5</v>
      </c>
      <c r="C169" s="43"/>
      <c r="D169" s="43">
        <v>21</v>
      </c>
      <c r="E169" s="74">
        <v>13.2</v>
      </c>
      <c r="F169" s="106">
        <f t="shared" si="15"/>
        <v>17.1</v>
      </c>
      <c r="G169" s="106"/>
      <c r="H169" s="104"/>
      <c r="I169" s="121">
        <v>12</v>
      </c>
      <c r="J169" s="43">
        <v>5</v>
      </c>
      <c r="K169" s="38" t="s">
        <v>200</v>
      </c>
      <c r="L169" s="166"/>
      <c r="M169" s="35"/>
      <c r="N169" s="174">
        <v>16.1</v>
      </c>
      <c r="O169" s="35"/>
      <c r="P169" s="43">
        <v>0</v>
      </c>
      <c r="Q169" s="43"/>
      <c r="R169" s="35"/>
      <c r="S169" s="43">
        <v>1017</v>
      </c>
      <c r="T169" s="155" t="s">
        <v>447</v>
      </c>
      <c r="U169" s="35"/>
      <c r="V169" s="35"/>
      <c r="AH169" s="189">
        <f t="shared" si="16"/>
        <v>17.600767877026804</v>
      </c>
      <c r="AI169" s="189">
        <f t="shared" si="17"/>
        <v>6.107</v>
      </c>
      <c r="AJ169" s="189">
        <f t="shared" si="18"/>
        <v>-6.277500000000001</v>
      </c>
      <c r="AK169" s="189" t="e">
        <f t="shared" si="19"/>
        <v>#NUM!</v>
      </c>
    </row>
    <row r="170" spans="1:37" ht="12.75">
      <c r="A170" s="44">
        <v>39244</v>
      </c>
      <c r="B170" s="91">
        <v>14.3</v>
      </c>
      <c r="C170" s="43"/>
      <c r="D170" s="43">
        <v>23.9</v>
      </c>
      <c r="E170" s="74">
        <v>11</v>
      </c>
      <c r="F170" s="106">
        <f t="shared" si="15"/>
        <v>17.45</v>
      </c>
      <c r="G170" s="106"/>
      <c r="H170" s="104"/>
      <c r="I170" s="121">
        <v>7</v>
      </c>
      <c r="J170" s="43">
        <v>7</v>
      </c>
      <c r="K170" s="38" t="s">
        <v>201</v>
      </c>
      <c r="L170" s="166"/>
      <c r="M170" s="35"/>
      <c r="N170" s="174">
        <v>17.3</v>
      </c>
      <c r="O170" s="35"/>
      <c r="P170" s="43">
        <v>0</v>
      </c>
      <c r="Q170" s="43"/>
      <c r="R170" s="35"/>
      <c r="S170" s="43">
        <v>1015</v>
      </c>
      <c r="T170" s="155" t="s">
        <v>448</v>
      </c>
      <c r="U170" s="35"/>
      <c r="V170" s="35"/>
      <c r="AH170" s="189">
        <f t="shared" si="16"/>
        <v>16.291117499602702</v>
      </c>
      <c r="AI170" s="189">
        <f t="shared" si="17"/>
        <v>6.107</v>
      </c>
      <c r="AJ170" s="189">
        <f t="shared" si="18"/>
        <v>-5.318700000000001</v>
      </c>
      <c r="AK170" s="189" t="e">
        <f t="shared" si="19"/>
        <v>#NUM!</v>
      </c>
    </row>
    <row r="171" spans="1:37" ht="12.75">
      <c r="A171" s="44">
        <v>39245</v>
      </c>
      <c r="B171" s="91">
        <v>17.3</v>
      </c>
      <c r="C171" s="43"/>
      <c r="D171" s="43">
        <v>22.3</v>
      </c>
      <c r="E171" s="74">
        <v>16.4</v>
      </c>
      <c r="F171" s="106">
        <f t="shared" si="15"/>
        <v>19.35</v>
      </c>
      <c r="G171" s="106"/>
      <c r="H171" s="104"/>
      <c r="I171" s="121">
        <v>14.5</v>
      </c>
      <c r="J171" s="43">
        <v>7</v>
      </c>
      <c r="K171" s="38" t="s">
        <v>202</v>
      </c>
      <c r="L171" s="166"/>
      <c r="M171" s="35"/>
      <c r="N171" s="174">
        <v>20.7</v>
      </c>
      <c r="O171" s="35"/>
      <c r="P171" s="43">
        <v>0</v>
      </c>
      <c r="Q171" s="43"/>
      <c r="R171" s="35"/>
      <c r="S171" s="43">
        <v>1011</v>
      </c>
      <c r="T171" s="155" t="s">
        <v>449</v>
      </c>
      <c r="U171" s="35"/>
      <c r="V171" s="35"/>
      <c r="AH171" s="189">
        <f t="shared" si="16"/>
        <v>19.73845377594393</v>
      </c>
      <c r="AI171" s="189">
        <f t="shared" si="17"/>
        <v>6.107</v>
      </c>
      <c r="AJ171" s="189">
        <f t="shared" si="18"/>
        <v>-7.715700000000001</v>
      </c>
      <c r="AK171" s="189" t="e">
        <f t="shared" si="19"/>
        <v>#NUM!</v>
      </c>
    </row>
    <row r="172" spans="1:37" ht="12.75">
      <c r="A172" s="44">
        <v>39246</v>
      </c>
      <c r="B172" s="91">
        <v>16.7</v>
      </c>
      <c r="C172" s="43">
        <v>14.1</v>
      </c>
      <c r="D172" s="43">
        <v>22.2</v>
      </c>
      <c r="E172" s="74">
        <v>11.2</v>
      </c>
      <c r="F172" s="106">
        <f t="shared" si="15"/>
        <v>16.7</v>
      </c>
      <c r="G172" s="106">
        <f aca="true" t="shared" si="20" ref="G168:G231">100*(AJ172/AH172)</f>
        <v>73.69772842842475</v>
      </c>
      <c r="H172" s="104">
        <f>AK172</f>
        <v>11.984668511354725</v>
      </c>
      <c r="I172" s="121">
        <v>9</v>
      </c>
      <c r="J172" s="43">
        <v>5</v>
      </c>
      <c r="K172" s="38" t="s">
        <v>106</v>
      </c>
      <c r="L172" s="166"/>
      <c r="M172" s="35"/>
      <c r="N172" s="174">
        <v>18.1</v>
      </c>
      <c r="O172" s="35"/>
      <c r="P172" s="43">
        <v>15</v>
      </c>
      <c r="Q172" s="43"/>
      <c r="R172" s="35"/>
      <c r="S172" s="43">
        <v>1006</v>
      </c>
      <c r="T172" s="155" t="s">
        <v>450</v>
      </c>
      <c r="U172" s="35"/>
      <c r="V172" s="35"/>
      <c r="AH172" s="189">
        <f t="shared" si="16"/>
        <v>19.001906026433034</v>
      </c>
      <c r="AI172" s="189">
        <f t="shared" si="17"/>
        <v>16.081373099585093</v>
      </c>
      <c r="AJ172" s="189">
        <f t="shared" si="18"/>
        <v>14.003973099585092</v>
      </c>
      <c r="AK172" s="189">
        <f t="shared" si="19"/>
        <v>11.984668511354725</v>
      </c>
    </row>
    <row r="173" spans="1:37" ht="12.75">
      <c r="A173" s="44">
        <v>39247</v>
      </c>
      <c r="B173" s="91">
        <v>14.2</v>
      </c>
      <c r="C173" s="43">
        <v>14</v>
      </c>
      <c r="D173" s="43">
        <v>15.1</v>
      </c>
      <c r="E173" s="74">
        <v>13.4</v>
      </c>
      <c r="F173" s="106">
        <f t="shared" si="15"/>
        <v>14.25</v>
      </c>
      <c r="G173" s="106">
        <f t="shared" si="20"/>
        <v>97.72423577406832</v>
      </c>
      <c r="H173" s="104">
        <f>AK173</f>
        <v>13.845197009497003</v>
      </c>
      <c r="I173" s="121">
        <v>13</v>
      </c>
      <c r="J173" s="43">
        <v>8</v>
      </c>
      <c r="K173" s="38" t="s">
        <v>203</v>
      </c>
      <c r="L173" s="166"/>
      <c r="M173" s="35"/>
      <c r="N173" s="174">
        <v>21</v>
      </c>
      <c r="O173" s="35"/>
      <c r="P173" s="43">
        <v>18</v>
      </c>
      <c r="Q173" s="43"/>
      <c r="R173" s="35"/>
      <c r="S173" s="43">
        <v>1003</v>
      </c>
      <c r="T173" s="155" t="s">
        <v>451</v>
      </c>
      <c r="U173" s="35"/>
      <c r="V173" s="35"/>
      <c r="AH173" s="189">
        <f t="shared" si="16"/>
        <v>16.185946976106578</v>
      </c>
      <c r="AI173" s="189">
        <f t="shared" si="17"/>
        <v>15.977392985196072</v>
      </c>
      <c r="AJ173" s="189">
        <f t="shared" si="18"/>
        <v>15.817592985196073</v>
      </c>
      <c r="AK173" s="189">
        <f t="shared" si="19"/>
        <v>13.845197009497003</v>
      </c>
    </row>
    <row r="174" spans="1:37" ht="12.75">
      <c r="A174" s="44">
        <v>39248</v>
      </c>
      <c r="B174" s="91">
        <v>13.7</v>
      </c>
      <c r="C174" s="43">
        <v>13.5</v>
      </c>
      <c r="D174" s="43">
        <v>19.6</v>
      </c>
      <c r="E174" s="74">
        <v>12.8</v>
      </c>
      <c r="F174" s="106">
        <f t="shared" si="15"/>
        <v>16.200000000000003</v>
      </c>
      <c r="G174" s="106">
        <f t="shared" si="20"/>
        <v>97.68659019150866</v>
      </c>
      <c r="H174" s="104">
        <f>AK174</f>
        <v>13.340689392949981</v>
      </c>
      <c r="I174" s="121">
        <v>12.5</v>
      </c>
      <c r="J174" s="43">
        <v>6</v>
      </c>
      <c r="K174" s="38" t="s">
        <v>204</v>
      </c>
      <c r="L174" s="166"/>
      <c r="M174" s="35"/>
      <c r="N174" s="174">
        <v>18.4</v>
      </c>
      <c r="O174" s="35"/>
      <c r="P174" s="43">
        <v>33</v>
      </c>
      <c r="Q174" s="43"/>
      <c r="R174" s="35"/>
      <c r="S174" s="43">
        <v>998</v>
      </c>
      <c r="T174" s="155" t="s">
        <v>452</v>
      </c>
      <c r="U174" s="35"/>
      <c r="V174" s="35"/>
      <c r="AH174" s="189">
        <f t="shared" si="16"/>
        <v>15.668986535529427</v>
      </c>
      <c r="AI174" s="189">
        <f t="shared" si="17"/>
        <v>15.4662986641253</v>
      </c>
      <c r="AJ174" s="189">
        <f t="shared" si="18"/>
        <v>15.306498664125302</v>
      </c>
      <c r="AK174" s="189">
        <f t="shared" si="19"/>
        <v>13.340689392949981</v>
      </c>
    </row>
    <row r="175" spans="1:37" ht="12.75">
      <c r="A175" s="44">
        <v>39249</v>
      </c>
      <c r="B175" s="91">
        <v>14.4</v>
      </c>
      <c r="C175" s="43">
        <v>14.3</v>
      </c>
      <c r="D175" s="43">
        <v>18.8</v>
      </c>
      <c r="E175" s="74">
        <v>12.8</v>
      </c>
      <c r="F175" s="106">
        <f t="shared" si="15"/>
        <v>15.8</v>
      </c>
      <c r="G175" s="106">
        <f t="shared" si="20"/>
        <v>98.86765054719643</v>
      </c>
      <c r="H175" s="104">
        <f>AK175</f>
        <v>14.224080103659453</v>
      </c>
      <c r="I175" s="121">
        <v>11.5</v>
      </c>
      <c r="J175" s="43">
        <v>7</v>
      </c>
      <c r="K175" s="38" t="s">
        <v>205</v>
      </c>
      <c r="L175" s="166"/>
      <c r="M175" s="35"/>
      <c r="N175" s="174">
        <v>13.8</v>
      </c>
      <c r="O175" s="35"/>
      <c r="P175" s="43">
        <v>2</v>
      </c>
      <c r="Q175" s="43"/>
      <c r="R175" s="35"/>
      <c r="S175" s="43">
        <v>998</v>
      </c>
      <c r="T175" s="155" t="s">
        <v>453</v>
      </c>
      <c r="U175" s="35"/>
      <c r="V175" s="35"/>
      <c r="AH175" s="189">
        <f t="shared" si="16"/>
        <v>16.39688756623579</v>
      </c>
      <c r="AI175" s="189">
        <f t="shared" si="17"/>
        <v>16.291117499602702</v>
      </c>
      <c r="AJ175" s="189">
        <f t="shared" si="18"/>
        <v>16.211217499602704</v>
      </c>
      <c r="AK175" s="189">
        <f t="shared" si="19"/>
        <v>14.224080103659453</v>
      </c>
    </row>
    <row r="176" spans="1:37" ht="12.75">
      <c r="A176" s="44">
        <v>39250</v>
      </c>
      <c r="B176" s="91">
        <v>14</v>
      </c>
      <c r="C176" s="43">
        <v>12.1</v>
      </c>
      <c r="D176" s="43">
        <v>19</v>
      </c>
      <c r="E176" s="74">
        <v>11.7</v>
      </c>
      <c r="F176" s="106">
        <f t="shared" si="15"/>
        <v>15.35</v>
      </c>
      <c r="G176" s="106">
        <f t="shared" si="20"/>
        <v>78.81592771995734</v>
      </c>
      <c r="H176" s="104">
        <f>AK176</f>
        <v>10.384078225786757</v>
      </c>
      <c r="I176" s="121">
        <v>9</v>
      </c>
      <c r="J176" s="43">
        <v>6</v>
      </c>
      <c r="K176" s="38" t="s">
        <v>156</v>
      </c>
      <c r="L176" s="166"/>
      <c r="M176" s="35"/>
      <c r="N176" s="174">
        <v>14.4</v>
      </c>
      <c r="O176" s="35"/>
      <c r="P176" s="43">
        <v>0</v>
      </c>
      <c r="Q176" s="43"/>
      <c r="R176" s="35"/>
      <c r="S176" s="43">
        <v>1002</v>
      </c>
      <c r="T176" s="155" t="s">
        <v>454</v>
      </c>
      <c r="U176" s="35"/>
      <c r="V176" s="35"/>
      <c r="AH176" s="189">
        <f t="shared" si="16"/>
        <v>15.977392985196072</v>
      </c>
      <c r="AI176" s="189">
        <f t="shared" si="17"/>
        <v>14.110830506745673</v>
      </c>
      <c r="AJ176" s="189">
        <f t="shared" si="18"/>
        <v>12.592730506745673</v>
      </c>
      <c r="AK176" s="189">
        <f t="shared" si="19"/>
        <v>10.384078225786757</v>
      </c>
    </row>
    <row r="177" spans="1:37" ht="12.75">
      <c r="A177" s="44">
        <v>39251</v>
      </c>
      <c r="B177" s="91">
        <v>13.5</v>
      </c>
      <c r="C177" s="43">
        <v>13.2</v>
      </c>
      <c r="D177" s="43">
        <v>18.5</v>
      </c>
      <c r="E177" s="74">
        <v>13.1</v>
      </c>
      <c r="F177" s="106">
        <f t="shared" si="15"/>
        <v>15.8</v>
      </c>
      <c r="G177" s="106">
        <f t="shared" si="20"/>
        <v>96.51232890417246</v>
      </c>
      <c r="H177" s="104">
        <f>AK177</f>
        <v>12.956298852197554</v>
      </c>
      <c r="I177" s="121">
        <v>12.5</v>
      </c>
      <c r="J177" s="43">
        <v>8</v>
      </c>
      <c r="K177" s="38" t="s">
        <v>206</v>
      </c>
      <c r="L177" s="166"/>
      <c r="M177" s="35"/>
      <c r="N177" s="174">
        <v>17.3</v>
      </c>
      <c r="O177" s="35"/>
      <c r="P177" s="43">
        <v>6</v>
      </c>
      <c r="Q177" s="43"/>
      <c r="R177" s="35"/>
      <c r="S177" s="43">
        <v>1004</v>
      </c>
      <c r="T177" s="155" t="s">
        <v>455</v>
      </c>
      <c r="U177" s="35"/>
      <c r="V177" s="35"/>
      <c r="AH177" s="189">
        <f t="shared" si="16"/>
        <v>15.4662986641253</v>
      </c>
      <c r="AI177" s="189">
        <f t="shared" si="17"/>
        <v>15.166585036022243</v>
      </c>
      <c r="AJ177" s="189">
        <f t="shared" si="18"/>
        <v>14.926885036022242</v>
      </c>
      <c r="AK177" s="189">
        <f t="shared" si="19"/>
        <v>12.956298852197554</v>
      </c>
    </row>
    <row r="178" spans="1:37" ht="12.75">
      <c r="A178" s="44">
        <v>39252</v>
      </c>
      <c r="B178" s="91">
        <v>15.2</v>
      </c>
      <c r="C178" s="43">
        <v>15</v>
      </c>
      <c r="D178" s="43">
        <v>22.8</v>
      </c>
      <c r="E178" s="74">
        <v>10</v>
      </c>
      <c r="F178" s="106">
        <f t="shared" si="15"/>
        <v>16.4</v>
      </c>
      <c r="G178" s="106">
        <f t="shared" si="20"/>
        <v>97.79599573035954</v>
      </c>
      <c r="H178" s="104">
        <f>AK178</f>
        <v>14.85377819844562</v>
      </c>
      <c r="I178" s="121">
        <v>7.5</v>
      </c>
      <c r="J178" s="43">
        <v>5</v>
      </c>
      <c r="K178" s="38" t="s">
        <v>207</v>
      </c>
      <c r="L178" s="166"/>
      <c r="M178" s="35"/>
      <c r="N178" s="174">
        <v>31.7</v>
      </c>
      <c r="O178" s="35"/>
      <c r="P178" s="43">
        <v>0</v>
      </c>
      <c r="Q178" s="43"/>
      <c r="R178" s="35"/>
      <c r="S178" s="43">
        <v>1011</v>
      </c>
      <c r="T178" s="155" t="s">
        <v>456</v>
      </c>
      <c r="U178" s="35"/>
      <c r="V178" s="35"/>
      <c r="AH178" s="189">
        <f t="shared" si="16"/>
        <v>17.264982952894922</v>
      </c>
      <c r="AI178" s="189">
        <f t="shared" si="17"/>
        <v>17.04426199146042</v>
      </c>
      <c r="AJ178" s="189">
        <f t="shared" si="18"/>
        <v>16.88446199146042</v>
      </c>
      <c r="AK178" s="189">
        <f t="shared" si="19"/>
        <v>14.85377819844562</v>
      </c>
    </row>
    <row r="179" spans="1:37" ht="12.75">
      <c r="A179" s="44">
        <v>39253</v>
      </c>
      <c r="B179" s="91">
        <v>16.6</v>
      </c>
      <c r="C179" s="43">
        <v>13.8</v>
      </c>
      <c r="D179" s="43">
        <v>20.8</v>
      </c>
      <c r="E179" s="74">
        <v>13.8</v>
      </c>
      <c r="F179" s="106">
        <f t="shared" si="15"/>
        <v>17.3</v>
      </c>
      <c r="G179" s="106">
        <f t="shared" si="20"/>
        <v>71.67856255906618</v>
      </c>
      <c r="H179" s="104">
        <f>AK179</f>
        <v>11.468058690568297</v>
      </c>
      <c r="I179" s="121">
        <v>11</v>
      </c>
      <c r="J179" s="43">
        <v>3</v>
      </c>
      <c r="K179" s="38" t="s">
        <v>208</v>
      </c>
      <c r="L179" s="166"/>
      <c r="M179" s="35"/>
      <c r="N179" s="174">
        <v>20.8</v>
      </c>
      <c r="O179" s="35"/>
      <c r="P179" s="43">
        <v>0</v>
      </c>
      <c r="Q179" s="43"/>
      <c r="R179" s="35"/>
      <c r="S179" s="43">
        <v>1006</v>
      </c>
      <c r="T179" s="155" t="s">
        <v>457</v>
      </c>
      <c r="U179" s="35"/>
      <c r="V179" s="35"/>
      <c r="AH179" s="189">
        <f t="shared" si="16"/>
        <v>18.881520606251</v>
      </c>
      <c r="AI179" s="189">
        <f t="shared" si="17"/>
        <v>15.771202559854595</v>
      </c>
      <c r="AJ179" s="189">
        <f t="shared" si="18"/>
        <v>13.534002559854596</v>
      </c>
      <c r="AK179" s="189">
        <f t="shared" si="19"/>
        <v>11.468058690568297</v>
      </c>
    </row>
    <row r="180" spans="1:37" ht="12.75">
      <c r="A180" s="44">
        <v>39254</v>
      </c>
      <c r="B180" s="91">
        <v>16.2</v>
      </c>
      <c r="C180" s="43">
        <v>13.7</v>
      </c>
      <c r="D180" s="43">
        <v>20.5</v>
      </c>
      <c r="E180" s="74">
        <v>11.7</v>
      </c>
      <c r="F180" s="106">
        <f t="shared" si="15"/>
        <v>16.1</v>
      </c>
      <c r="G180" s="106">
        <f t="shared" si="20"/>
        <v>74.27475025240022</v>
      </c>
      <c r="H180" s="104">
        <f>AK180</f>
        <v>11.620798070188016</v>
      </c>
      <c r="I180" s="121">
        <v>10</v>
      </c>
      <c r="J180" s="43">
        <v>5</v>
      </c>
      <c r="K180" s="38" t="s">
        <v>208</v>
      </c>
      <c r="L180" s="166"/>
      <c r="M180" s="35"/>
      <c r="N180" s="174">
        <v>25.4</v>
      </c>
      <c r="O180" s="35"/>
      <c r="P180" s="43">
        <v>1</v>
      </c>
      <c r="Q180" s="43"/>
      <c r="R180" s="35"/>
      <c r="S180" s="43">
        <v>1008</v>
      </c>
      <c r="T180" s="155" t="s">
        <v>458</v>
      </c>
      <c r="U180" s="35"/>
      <c r="V180" s="35"/>
      <c r="AH180" s="189">
        <f t="shared" si="16"/>
        <v>18.406640869300837</v>
      </c>
      <c r="AI180" s="189">
        <f t="shared" si="17"/>
        <v>15.668986535529427</v>
      </c>
      <c r="AJ180" s="189">
        <f t="shared" si="18"/>
        <v>13.671486535529427</v>
      </c>
      <c r="AK180" s="189">
        <f t="shared" si="19"/>
        <v>11.620798070188016</v>
      </c>
    </row>
    <row r="181" spans="1:37" ht="12.75">
      <c r="A181" s="44">
        <v>39255</v>
      </c>
      <c r="B181" s="91">
        <v>14</v>
      </c>
      <c r="C181" s="43">
        <v>13.8</v>
      </c>
      <c r="D181" s="43">
        <v>19.1</v>
      </c>
      <c r="E181" s="74">
        <v>11.8</v>
      </c>
      <c r="F181" s="106">
        <f t="shared" si="15"/>
        <v>15.450000000000001</v>
      </c>
      <c r="G181" s="106">
        <f t="shared" si="20"/>
        <v>97.70932325642497</v>
      </c>
      <c r="H181" s="104">
        <f>AK181</f>
        <v>13.643411845310375</v>
      </c>
      <c r="I181" s="121">
        <v>9.5</v>
      </c>
      <c r="J181" s="43">
        <v>8</v>
      </c>
      <c r="K181" s="38" t="s">
        <v>209</v>
      </c>
      <c r="L181" s="166"/>
      <c r="M181" s="35"/>
      <c r="N181" s="174">
        <v>12.5</v>
      </c>
      <c r="O181" s="35"/>
      <c r="P181" s="43">
        <v>6</v>
      </c>
      <c r="Q181" s="43"/>
      <c r="R181" s="35"/>
      <c r="S181" s="43">
        <v>1005</v>
      </c>
      <c r="T181" s="155" t="s">
        <v>459</v>
      </c>
      <c r="U181" s="35"/>
      <c r="V181" s="35"/>
      <c r="AH181" s="189">
        <f t="shared" si="16"/>
        <v>15.977392985196072</v>
      </c>
      <c r="AI181" s="189">
        <f t="shared" si="17"/>
        <v>15.771202559854595</v>
      </c>
      <c r="AJ181" s="189">
        <f t="shared" si="18"/>
        <v>15.611402559854596</v>
      </c>
      <c r="AK181" s="189">
        <f t="shared" si="19"/>
        <v>13.643411845310375</v>
      </c>
    </row>
    <row r="182" spans="1:37" ht="12.75">
      <c r="A182" s="44">
        <v>39256</v>
      </c>
      <c r="B182" s="91">
        <v>15</v>
      </c>
      <c r="C182" s="43">
        <v>14</v>
      </c>
      <c r="D182" s="43">
        <v>20</v>
      </c>
      <c r="E182" s="74">
        <v>13.8</v>
      </c>
      <c r="F182" s="106">
        <f t="shared" si="15"/>
        <v>16.9</v>
      </c>
      <c r="G182" s="106">
        <f t="shared" si="20"/>
        <v>89.05280259597517</v>
      </c>
      <c r="H182" s="104">
        <f>AK182</f>
        <v>13.211917377003228</v>
      </c>
      <c r="I182" s="121">
        <v>11</v>
      </c>
      <c r="J182" s="43">
        <v>4</v>
      </c>
      <c r="K182" s="38" t="s">
        <v>210</v>
      </c>
      <c r="L182" s="166"/>
      <c r="M182" s="35"/>
      <c r="N182" s="174">
        <v>24.7</v>
      </c>
      <c r="O182" s="35"/>
      <c r="P182" s="43">
        <v>0</v>
      </c>
      <c r="Q182" s="43"/>
      <c r="R182" s="35"/>
      <c r="S182" s="43">
        <v>1007</v>
      </c>
      <c r="T182" s="155" t="s">
        <v>460</v>
      </c>
      <c r="U182" s="35"/>
      <c r="V182" s="35"/>
      <c r="AH182" s="189">
        <f t="shared" si="16"/>
        <v>17.04426199146042</v>
      </c>
      <c r="AI182" s="189">
        <f t="shared" si="17"/>
        <v>15.977392985196072</v>
      </c>
      <c r="AJ182" s="189">
        <f t="shared" si="18"/>
        <v>15.178392985196073</v>
      </c>
      <c r="AK182" s="189">
        <f t="shared" si="19"/>
        <v>13.211917377003228</v>
      </c>
    </row>
    <row r="183" spans="1:37" ht="12.75">
      <c r="A183" s="44">
        <v>39257</v>
      </c>
      <c r="B183" s="91">
        <v>13</v>
      </c>
      <c r="C183" s="43">
        <v>12.6</v>
      </c>
      <c r="D183" s="43">
        <v>17.1</v>
      </c>
      <c r="E183" s="74">
        <v>11.7</v>
      </c>
      <c r="F183" s="106">
        <f t="shared" si="15"/>
        <v>14.4</v>
      </c>
      <c r="G183" s="106">
        <f t="shared" si="20"/>
        <v>95.27847427428269</v>
      </c>
      <c r="H183" s="104">
        <f>AK183</f>
        <v>12.262735056862024</v>
      </c>
      <c r="I183" s="121">
        <v>10</v>
      </c>
      <c r="J183" s="43">
        <v>7</v>
      </c>
      <c r="K183" s="38" t="s">
        <v>211</v>
      </c>
      <c r="L183" s="166"/>
      <c r="M183" s="35"/>
      <c r="N183" s="174">
        <v>21</v>
      </c>
      <c r="O183" s="35"/>
      <c r="P183" s="43">
        <v>6</v>
      </c>
      <c r="Q183" s="43"/>
      <c r="R183" s="35"/>
      <c r="S183" s="43">
        <v>1005</v>
      </c>
      <c r="T183" s="155" t="s">
        <v>461</v>
      </c>
      <c r="U183" s="35"/>
      <c r="V183" s="35"/>
      <c r="AH183" s="189">
        <f t="shared" si="16"/>
        <v>14.96962212299885</v>
      </c>
      <c r="AI183" s="189">
        <f t="shared" si="17"/>
        <v>14.58242756341879</v>
      </c>
      <c r="AJ183" s="189">
        <f t="shared" si="18"/>
        <v>14.262827563418789</v>
      </c>
      <c r="AK183" s="189">
        <f t="shared" si="19"/>
        <v>12.262735056862024</v>
      </c>
    </row>
    <row r="184" spans="1:37" ht="12.75">
      <c r="A184" s="44">
        <v>39258</v>
      </c>
      <c r="B184" s="91">
        <v>12.4</v>
      </c>
      <c r="C184" s="43">
        <v>12.2</v>
      </c>
      <c r="D184" s="43">
        <v>17.9</v>
      </c>
      <c r="E184" s="74">
        <v>11.1</v>
      </c>
      <c r="F184" s="106">
        <f t="shared" si="15"/>
        <v>14.5</v>
      </c>
      <c r="G184" s="106">
        <f t="shared" si="20"/>
        <v>97.58278184129102</v>
      </c>
      <c r="H184" s="104">
        <f>AK184</f>
        <v>12.028243471657532</v>
      </c>
      <c r="I184" s="121">
        <v>11</v>
      </c>
      <c r="J184" s="43">
        <v>8</v>
      </c>
      <c r="K184" s="38" t="s">
        <v>212</v>
      </c>
      <c r="L184" s="166"/>
      <c r="M184" s="35"/>
      <c r="N184" s="174">
        <v>19.5</v>
      </c>
      <c r="O184" s="35"/>
      <c r="P184" s="43">
        <v>29</v>
      </c>
      <c r="Q184" s="43"/>
      <c r="R184" s="35"/>
      <c r="S184" s="43">
        <v>996</v>
      </c>
      <c r="T184" s="155" t="s">
        <v>462</v>
      </c>
      <c r="U184" s="35"/>
      <c r="V184" s="35"/>
      <c r="AH184" s="189">
        <f t="shared" si="16"/>
        <v>14.392152154059962</v>
      </c>
      <c r="AI184" s="189">
        <f t="shared" si="17"/>
        <v>14.204062438763</v>
      </c>
      <c r="AJ184" s="189">
        <f t="shared" si="18"/>
        <v>14.044262438762999</v>
      </c>
      <c r="AK184" s="189">
        <f t="shared" si="19"/>
        <v>12.028243471657532</v>
      </c>
    </row>
    <row r="185" spans="1:37" ht="12.75">
      <c r="A185" s="44">
        <v>39259</v>
      </c>
      <c r="B185" s="91">
        <v>12.3</v>
      </c>
      <c r="C185" s="43">
        <v>8.3</v>
      </c>
      <c r="D185" s="43">
        <v>15.4</v>
      </c>
      <c r="E185" s="74">
        <v>8.8</v>
      </c>
      <c r="F185" s="106">
        <f t="shared" si="15"/>
        <v>12.100000000000001</v>
      </c>
      <c r="G185" s="106">
        <f t="shared" si="20"/>
        <v>54.186967156643306</v>
      </c>
      <c r="H185" s="104">
        <f>AK185</f>
        <v>3.3174731336066423</v>
      </c>
      <c r="I185" s="121">
        <v>5</v>
      </c>
      <c r="J185" s="43">
        <v>6</v>
      </c>
      <c r="K185" s="38" t="s">
        <v>213</v>
      </c>
      <c r="L185" s="166"/>
      <c r="M185" s="35"/>
      <c r="N185" s="174">
        <v>24.7</v>
      </c>
      <c r="O185" s="35"/>
      <c r="P185" s="43">
        <v>0</v>
      </c>
      <c r="Q185" s="43"/>
      <c r="R185" s="35"/>
      <c r="S185" s="43">
        <v>1008</v>
      </c>
      <c r="T185" s="155" t="s">
        <v>463</v>
      </c>
      <c r="U185" s="35"/>
      <c r="V185" s="35"/>
      <c r="AH185" s="189">
        <f t="shared" si="16"/>
        <v>14.297835429263056</v>
      </c>
      <c r="AI185" s="189">
        <f t="shared" si="17"/>
        <v>10.943563388165682</v>
      </c>
      <c r="AJ185" s="189">
        <f t="shared" si="18"/>
        <v>7.747563388165682</v>
      </c>
      <c r="AK185" s="189">
        <f t="shared" si="19"/>
        <v>3.3174731336066423</v>
      </c>
    </row>
    <row r="186" spans="1:37" ht="12.75">
      <c r="A186" s="44">
        <v>39260</v>
      </c>
      <c r="B186" s="91">
        <v>13.2</v>
      </c>
      <c r="C186" s="43">
        <v>10.6</v>
      </c>
      <c r="D186" s="43">
        <v>16.3</v>
      </c>
      <c r="E186" s="74">
        <v>8.7</v>
      </c>
      <c r="F186" s="106">
        <f t="shared" si="15"/>
        <v>12.5</v>
      </c>
      <c r="G186" s="106">
        <f t="shared" si="20"/>
        <v>70.53724617833453</v>
      </c>
      <c r="H186" s="104">
        <f>AK186</f>
        <v>7.966439636923811</v>
      </c>
      <c r="I186" s="121">
        <v>7.8</v>
      </c>
      <c r="J186" s="43">
        <v>7</v>
      </c>
      <c r="K186" s="38" t="s">
        <v>214</v>
      </c>
      <c r="L186" s="166"/>
      <c r="M186" s="35"/>
      <c r="N186" s="174">
        <v>26.2</v>
      </c>
      <c r="O186" s="35"/>
      <c r="P186" s="43">
        <v>0</v>
      </c>
      <c r="Q186" s="43"/>
      <c r="R186" s="35"/>
      <c r="S186" s="43">
        <v>1004</v>
      </c>
      <c r="T186" s="155" t="s">
        <v>464</v>
      </c>
      <c r="U186" s="35"/>
      <c r="V186" s="35"/>
      <c r="AH186" s="189">
        <f t="shared" si="16"/>
        <v>15.166585036022243</v>
      </c>
      <c r="AI186" s="189">
        <f t="shared" si="17"/>
        <v>12.775491423705457</v>
      </c>
      <c r="AJ186" s="189">
        <f t="shared" si="18"/>
        <v>10.698091423705456</v>
      </c>
      <c r="AK186" s="189">
        <f t="shared" si="19"/>
        <v>7.966439636923811</v>
      </c>
    </row>
    <row r="187" spans="1:37" ht="12.75">
      <c r="A187" s="44">
        <v>39261</v>
      </c>
      <c r="B187" s="91">
        <v>12.6</v>
      </c>
      <c r="C187" s="43">
        <v>11.3</v>
      </c>
      <c r="D187" s="43">
        <v>18.5</v>
      </c>
      <c r="E187" s="143">
        <v>4.3</v>
      </c>
      <c r="F187" s="106">
        <f t="shared" si="15"/>
        <v>11.4</v>
      </c>
      <c r="G187" s="106">
        <f t="shared" si="20"/>
        <v>84.65967354620267</v>
      </c>
      <c r="H187" s="104">
        <f>AK187</f>
        <v>10.087480448533844</v>
      </c>
      <c r="I187" s="121">
        <v>-0.5</v>
      </c>
      <c r="J187" s="43">
        <v>3</v>
      </c>
      <c r="K187" s="38" t="s">
        <v>215</v>
      </c>
      <c r="L187" s="166"/>
      <c r="M187" s="35"/>
      <c r="N187" s="174">
        <v>21.7</v>
      </c>
      <c r="O187" s="35"/>
      <c r="P187" s="43">
        <v>8</v>
      </c>
      <c r="Q187" s="43"/>
      <c r="R187" s="35"/>
      <c r="S187" s="43">
        <v>1007</v>
      </c>
      <c r="T187" s="155" t="s">
        <v>465</v>
      </c>
      <c r="U187" s="35"/>
      <c r="V187" s="35"/>
      <c r="AH187" s="189">
        <f t="shared" si="16"/>
        <v>14.58242756341879</v>
      </c>
      <c r="AI187" s="189">
        <f t="shared" si="17"/>
        <v>13.384135570301822</v>
      </c>
      <c r="AJ187" s="189">
        <f t="shared" si="18"/>
        <v>12.345435570301824</v>
      </c>
      <c r="AK187" s="189">
        <f t="shared" si="19"/>
        <v>10.087480448533844</v>
      </c>
    </row>
    <row r="188" spans="1:37" ht="12.75">
      <c r="A188" s="44">
        <v>39262</v>
      </c>
      <c r="B188" s="91">
        <v>13.5</v>
      </c>
      <c r="C188" s="43">
        <v>13.3</v>
      </c>
      <c r="D188" s="43">
        <v>18</v>
      </c>
      <c r="E188" s="74">
        <v>11.4</v>
      </c>
      <c r="F188" s="106">
        <f t="shared" si="15"/>
        <v>14.7</v>
      </c>
      <c r="G188" s="106">
        <f t="shared" si="20"/>
        <v>97.67118745015938</v>
      </c>
      <c r="H188" s="104">
        <f>AK188</f>
        <v>13.13884409634185</v>
      </c>
      <c r="I188" s="121">
        <v>8.1</v>
      </c>
      <c r="J188" s="43">
        <v>8</v>
      </c>
      <c r="K188" s="38" t="s">
        <v>216</v>
      </c>
      <c r="L188" s="166"/>
      <c r="M188" s="35"/>
      <c r="N188" s="174">
        <v>25.4</v>
      </c>
      <c r="O188" s="35"/>
      <c r="P188" s="43">
        <v>5</v>
      </c>
      <c r="Q188" s="43"/>
      <c r="R188" s="35"/>
      <c r="S188" s="43">
        <v>1002</v>
      </c>
      <c r="T188" s="155" t="s">
        <v>466</v>
      </c>
      <c r="U188" s="35"/>
      <c r="V188" s="35"/>
      <c r="AH188" s="189">
        <f t="shared" si="16"/>
        <v>15.4662986641253</v>
      </c>
      <c r="AI188" s="189">
        <f t="shared" si="17"/>
        <v>15.265917559839318</v>
      </c>
      <c r="AJ188" s="189">
        <f t="shared" si="18"/>
        <v>15.10611755983932</v>
      </c>
      <c r="AK188" s="189">
        <f t="shared" si="19"/>
        <v>13.13884409634185</v>
      </c>
    </row>
    <row r="189" spans="1:37" ht="12.75">
      <c r="A189" s="44">
        <v>39263</v>
      </c>
      <c r="B189" s="91">
        <v>14.3</v>
      </c>
      <c r="C189" s="43">
        <v>14.2</v>
      </c>
      <c r="D189" s="43">
        <v>19</v>
      </c>
      <c r="E189" s="74">
        <v>10.2</v>
      </c>
      <c r="F189" s="106">
        <f t="shared" si="15"/>
        <v>14.6</v>
      </c>
      <c r="G189" s="106">
        <f t="shared" si="20"/>
        <v>98.86397895355773</v>
      </c>
      <c r="H189" s="104">
        <f>AK189</f>
        <v>14.123646043782127</v>
      </c>
      <c r="I189" s="121">
        <v>5</v>
      </c>
      <c r="J189" s="43">
        <v>8</v>
      </c>
      <c r="K189" s="38" t="s">
        <v>166</v>
      </c>
      <c r="L189" s="166"/>
      <c r="M189" s="35"/>
      <c r="N189" s="174">
        <v>20.3</v>
      </c>
      <c r="O189" s="35"/>
      <c r="P189" s="43">
        <v>7</v>
      </c>
      <c r="Q189" s="43"/>
      <c r="R189" s="35"/>
      <c r="S189" s="43">
        <v>1010</v>
      </c>
      <c r="T189" s="155" t="s">
        <v>467</v>
      </c>
      <c r="U189" s="35"/>
      <c r="V189" s="35"/>
      <c r="AH189" s="189">
        <f t="shared" si="16"/>
        <v>16.291117499602702</v>
      </c>
      <c r="AI189" s="189">
        <f t="shared" si="17"/>
        <v>16.185946976106578</v>
      </c>
      <c r="AJ189" s="189">
        <f t="shared" si="18"/>
        <v>16.106046976106576</v>
      </c>
      <c r="AK189" s="189">
        <f t="shared" si="19"/>
        <v>14.123646043782127</v>
      </c>
    </row>
    <row r="190" spans="1:37" ht="12.75">
      <c r="A190" s="76">
        <v>39264</v>
      </c>
      <c r="B190" s="91">
        <v>14.9</v>
      </c>
      <c r="C190" s="43">
        <v>14.3</v>
      </c>
      <c r="D190" s="43">
        <v>19.9</v>
      </c>
      <c r="E190" s="74">
        <v>13.6</v>
      </c>
      <c r="F190" s="106">
        <f t="shared" si="15"/>
        <v>16.75</v>
      </c>
      <c r="G190" s="106">
        <f t="shared" si="20"/>
        <v>93.3680143455243</v>
      </c>
      <c r="H190" s="104">
        <f>AK190</f>
        <v>13.839479117286402</v>
      </c>
      <c r="I190" s="121">
        <v>11</v>
      </c>
      <c r="J190" s="43">
        <v>7</v>
      </c>
      <c r="K190" s="38" t="s">
        <v>258</v>
      </c>
      <c r="L190" s="166"/>
      <c r="M190" s="35"/>
      <c r="N190" s="174">
        <v>25.4</v>
      </c>
      <c r="O190" s="35"/>
      <c r="P190" s="43">
        <v>5</v>
      </c>
      <c r="Q190" s="43"/>
      <c r="R190" s="35"/>
      <c r="S190" s="43">
        <v>999</v>
      </c>
      <c r="T190" s="155" t="s">
        <v>468</v>
      </c>
      <c r="U190" s="35"/>
      <c r="V190" s="35"/>
      <c r="AH190" s="189">
        <f t="shared" si="16"/>
        <v>16.934833208606896</v>
      </c>
      <c r="AI190" s="189">
        <f t="shared" si="17"/>
        <v>16.291117499602702</v>
      </c>
      <c r="AJ190" s="189">
        <f t="shared" si="18"/>
        <v>15.811717499602702</v>
      </c>
      <c r="AK190" s="189">
        <f t="shared" si="19"/>
        <v>13.839479117286402</v>
      </c>
    </row>
    <row r="191" spans="1:37" ht="12.75">
      <c r="A191" s="44">
        <v>39265</v>
      </c>
      <c r="B191" s="91">
        <v>15.3</v>
      </c>
      <c r="C191" s="43">
        <v>14.2</v>
      </c>
      <c r="D191" s="43">
        <v>20.6</v>
      </c>
      <c r="E191" s="74">
        <v>13</v>
      </c>
      <c r="F191" s="106">
        <f t="shared" si="15"/>
        <v>16.8</v>
      </c>
      <c r="G191" s="106">
        <f t="shared" si="20"/>
        <v>88.09161679303548</v>
      </c>
      <c r="H191" s="104">
        <f>AK191</f>
        <v>13.34123851886734</v>
      </c>
      <c r="I191" s="121">
        <v>9</v>
      </c>
      <c r="J191" s="43">
        <v>8</v>
      </c>
      <c r="K191" s="38" t="s">
        <v>217</v>
      </c>
      <c r="L191" s="166"/>
      <c r="M191" s="35"/>
      <c r="N191" s="174">
        <v>22.5</v>
      </c>
      <c r="O191" s="35"/>
      <c r="P191" s="43">
        <v>1</v>
      </c>
      <c r="Q191" s="43"/>
      <c r="R191" s="35"/>
      <c r="S191" s="43">
        <v>997</v>
      </c>
      <c r="T191" s="155" t="s">
        <v>469</v>
      </c>
      <c r="U191" s="35"/>
      <c r="V191" s="35"/>
      <c r="AH191" s="189">
        <f t="shared" si="16"/>
        <v>17.376281118859826</v>
      </c>
      <c r="AI191" s="189">
        <f t="shared" si="17"/>
        <v>16.185946976106578</v>
      </c>
      <c r="AJ191" s="189">
        <f t="shared" si="18"/>
        <v>15.307046976106577</v>
      </c>
      <c r="AK191" s="189">
        <f t="shared" si="19"/>
        <v>13.34123851886734</v>
      </c>
    </row>
    <row r="192" spans="1:37" ht="12.75">
      <c r="A192" s="44">
        <v>39266</v>
      </c>
      <c r="B192" s="91">
        <v>13.8</v>
      </c>
      <c r="C192" s="43">
        <v>13</v>
      </c>
      <c r="D192" s="43">
        <v>16.7</v>
      </c>
      <c r="E192" s="74">
        <v>11.2</v>
      </c>
      <c r="F192" s="106">
        <f t="shared" si="15"/>
        <v>13.95</v>
      </c>
      <c r="G192" s="106">
        <f t="shared" si="20"/>
        <v>90.86448587932517</v>
      </c>
      <c r="H192" s="104">
        <f>AK192</f>
        <v>12.334615665778387</v>
      </c>
      <c r="I192" s="121">
        <v>6.5</v>
      </c>
      <c r="J192" s="43">
        <v>7</v>
      </c>
      <c r="K192" s="38" t="s">
        <v>218</v>
      </c>
      <c r="L192" s="166"/>
      <c r="M192" s="35"/>
      <c r="N192" s="174">
        <v>24.7</v>
      </c>
      <c r="O192" s="35"/>
      <c r="P192" s="43">
        <v>9</v>
      </c>
      <c r="Q192" s="43"/>
      <c r="R192" s="35"/>
      <c r="S192" s="43">
        <v>997</v>
      </c>
      <c r="T192" s="155" t="s">
        <v>470</v>
      </c>
      <c r="U192" s="35"/>
      <c r="V192" s="35"/>
      <c r="AH192" s="189">
        <f t="shared" si="16"/>
        <v>15.771202559854595</v>
      </c>
      <c r="AI192" s="189">
        <f t="shared" si="17"/>
        <v>14.96962212299885</v>
      </c>
      <c r="AJ192" s="189">
        <f t="shared" si="18"/>
        <v>14.330422122998849</v>
      </c>
      <c r="AK192" s="189">
        <f t="shared" si="19"/>
        <v>12.334615665778387</v>
      </c>
    </row>
    <row r="193" spans="1:37" ht="12.75">
      <c r="A193" s="44">
        <v>39267</v>
      </c>
      <c r="B193" s="91">
        <v>15.1</v>
      </c>
      <c r="C193" s="43">
        <v>12.4</v>
      </c>
      <c r="D193" s="43">
        <v>17.7</v>
      </c>
      <c r="E193" s="74">
        <v>12.5</v>
      </c>
      <c r="F193" s="106">
        <f t="shared" si="15"/>
        <v>15.1</v>
      </c>
      <c r="G193" s="106">
        <f t="shared" si="20"/>
        <v>71.32231785971396</v>
      </c>
      <c r="H193" s="104">
        <f>AK193</f>
        <v>9.953155146019473</v>
      </c>
      <c r="I193" s="121">
        <v>8.5</v>
      </c>
      <c r="J193" s="43">
        <v>4</v>
      </c>
      <c r="K193" s="38" t="s">
        <v>219</v>
      </c>
      <c r="L193" s="166"/>
      <c r="M193" s="35"/>
      <c r="N193" s="174">
        <v>26.9</v>
      </c>
      <c r="O193" s="35"/>
      <c r="P193" s="43">
        <v>9</v>
      </c>
      <c r="Q193" s="43"/>
      <c r="R193" s="35"/>
      <c r="S193" s="43">
        <v>1002</v>
      </c>
      <c r="T193" s="155" t="s">
        <v>471</v>
      </c>
      <c r="U193" s="35"/>
      <c r="V193" s="35"/>
      <c r="AH193" s="189">
        <f t="shared" si="16"/>
        <v>17.154310910261028</v>
      </c>
      <c r="AI193" s="189">
        <f t="shared" si="17"/>
        <v>14.392152154059962</v>
      </c>
      <c r="AJ193" s="189">
        <f t="shared" si="18"/>
        <v>12.234852154059963</v>
      </c>
      <c r="AK193" s="189">
        <f t="shared" si="19"/>
        <v>9.953155146019473</v>
      </c>
    </row>
    <row r="194" spans="1:37" ht="12.75">
      <c r="A194" s="44">
        <v>39268</v>
      </c>
      <c r="B194" s="91">
        <v>15.2</v>
      </c>
      <c r="C194" s="43">
        <v>12.8</v>
      </c>
      <c r="D194" s="43">
        <v>18.4</v>
      </c>
      <c r="E194" s="74">
        <v>12.9</v>
      </c>
      <c r="F194" s="106">
        <f t="shared" si="15"/>
        <v>15.649999999999999</v>
      </c>
      <c r="G194" s="106">
        <f t="shared" si="20"/>
        <v>74.47044878840816</v>
      </c>
      <c r="H194" s="104">
        <f>AK194</f>
        <v>10.695784880106283</v>
      </c>
      <c r="I194" s="121">
        <v>8</v>
      </c>
      <c r="J194" s="43">
        <v>4</v>
      </c>
      <c r="K194" s="38" t="s">
        <v>219</v>
      </c>
      <c r="L194" s="166"/>
      <c r="M194" s="35"/>
      <c r="N194" s="174">
        <v>37.6</v>
      </c>
      <c r="O194" s="35"/>
      <c r="P194" s="43">
        <v>7</v>
      </c>
      <c r="Q194" s="43"/>
      <c r="R194" s="35"/>
      <c r="S194" s="43">
        <v>1007</v>
      </c>
      <c r="T194" s="155" t="s">
        <v>472</v>
      </c>
      <c r="U194" s="35"/>
      <c r="V194" s="35"/>
      <c r="AH194" s="189">
        <f t="shared" si="16"/>
        <v>17.264982952894922</v>
      </c>
      <c r="AI194" s="189">
        <f t="shared" si="17"/>
        <v>14.77491028826301</v>
      </c>
      <c r="AJ194" s="189">
        <f t="shared" si="18"/>
        <v>12.857310288263012</v>
      </c>
      <c r="AK194" s="189">
        <f t="shared" si="19"/>
        <v>10.695784880106283</v>
      </c>
    </row>
    <row r="195" spans="1:37" ht="12.75">
      <c r="A195" s="44">
        <v>39269</v>
      </c>
      <c r="B195" s="91">
        <v>14</v>
      </c>
      <c r="C195" s="43">
        <v>11.4</v>
      </c>
      <c r="D195" s="43">
        <v>17.4</v>
      </c>
      <c r="E195" s="74">
        <v>12.9</v>
      </c>
      <c r="F195" s="106">
        <f t="shared" si="15"/>
        <v>15.149999999999999</v>
      </c>
      <c r="G195" s="106">
        <f t="shared" si="20"/>
        <v>71.32411463207042</v>
      </c>
      <c r="H195" s="104">
        <f>AK195</f>
        <v>8.897545378540302</v>
      </c>
      <c r="I195" s="121">
        <v>9</v>
      </c>
      <c r="J195" s="43">
        <v>8</v>
      </c>
      <c r="K195" s="38" t="s">
        <v>220</v>
      </c>
      <c r="L195" s="166"/>
      <c r="M195" s="35"/>
      <c r="N195" s="174">
        <v>29.5</v>
      </c>
      <c r="O195" s="35"/>
      <c r="P195" s="43">
        <v>9</v>
      </c>
      <c r="Q195" s="43"/>
      <c r="R195" s="35"/>
      <c r="S195" s="43">
        <v>1003</v>
      </c>
      <c r="T195" s="155" t="s">
        <v>473</v>
      </c>
      <c r="U195" s="35"/>
      <c r="V195" s="35"/>
      <c r="AH195" s="189">
        <f t="shared" si="16"/>
        <v>15.977392985196072</v>
      </c>
      <c r="AI195" s="189">
        <f t="shared" si="17"/>
        <v>13.473134087977627</v>
      </c>
      <c r="AJ195" s="189">
        <f t="shared" si="18"/>
        <v>11.395734087977626</v>
      </c>
      <c r="AK195" s="189">
        <f t="shared" si="19"/>
        <v>8.897545378540302</v>
      </c>
    </row>
    <row r="196" spans="1:37" ht="12.75">
      <c r="A196" s="44">
        <v>39270</v>
      </c>
      <c r="B196" s="91">
        <v>14.9</v>
      </c>
      <c r="C196" s="43">
        <v>12.7</v>
      </c>
      <c r="D196" s="43">
        <v>20.1</v>
      </c>
      <c r="E196" s="74">
        <v>12.1</v>
      </c>
      <c r="F196" s="106">
        <f t="shared" si="15"/>
        <v>16.1</v>
      </c>
      <c r="G196" s="106">
        <f t="shared" si="20"/>
        <v>76.29594867668487</v>
      </c>
      <c r="H196" s="104">
        <f>AK196</f>
        <v>10.769500934821906</v>
      </c>
      <c r="I196" s="121">
        <v>8</v>
      </c>
      <c r="J196" s="43">
        <v>5</v>
      </c>
      <c r="K196" s="38" t="s">
        <v>260</v>
      </c>
      <c r="L196" s="166"/>
      <c r="M196" s="35"/>
      <c r="N196" s="174">
        <v>24</v>
      </c>
      <c r="O196" s="35"/>
      <c r="P196" s="43">
        <v>0</v>
      </c>
      <c r="Q196" s="43"/>
      <c r="R196" s="35"/>
      <c r="S196" s="43">
        <v>1013</v>
      </c>
      <c r="T196" s="155" t="s">
        <v>474</v>
      </c>
      <c r="U196" s="35"/>
      <c r="V196" s="35"/>
      <c r="AH196" s="189">
        <f t="shared" si="16"/>
        <v>16.934833208606896</v>
      </c>
      <c r="AI196" s="189">
        <f t="shared" si="17"/>
        <v>14.678391653320906</v>
      </c>
      <c r="AJ196" s="189">
        <f t="shared" si="18"/>
        <v>12.920591653320905</v>
      </c>
      <c r="AK196" s="189">
        <f t="shared" si="19"/>
        <v>10.769500934821906</v>
      </c>
    </row>
    <row r="197" spans="1:37" ht="12.75">
      <c r="A197" s="44">
        <v>39271</v>
      </c>
      <c r="B197" s="91">
        <v>13.6</v>
      </c>
      <c r="C197" s="43">
        <v>12.1</v>
      </c>
      <c r="D197" s="43">
        <v>20.6</v>
      </c>
      <c r="E197" s="74">
        <v>7.8</v>
      </c>
      <c r="F197" s="106">
        <f t="shared" si="15"/>
        <v>14.200000000000001</v>
      </c>
      <c r="G197" s="106">
        <f t="shared" si="20"/>
        <v>82.94493376005258</v>
      </c>
      <c r="H197" s="104">
        <f>AK197</f>
        <v>10.75989562804176</v>
      </c>
      <c r="I197" s="121">
        <v>2.5</v>
      </c>
      <c r="J197" s="43">
        <v>4</v>
      </c>
      <c r="K197" s="38" t="s">
        <v>219</v>
      </c>
      <c r="L197" s="166"/>
      <c r="M197" s="35"/>
      <c r="N197" s="174">
        <v>21</v>
      </c>
      <c r="O197" s="35"/>
      <c r="P197" s="43">
        <v>0</v>
      </c>
      <c r="Q197" s="43"/>
      <c r="R197" s="35"/>
      <c r="S197" s="43">
        <v>1017</v>
      </c>
      <c r="T197" s="155" t="s">
        <v>475</v>
      </c>
      <c r="U197" s="35"/>
      <c r="V197" s="35"/>
      <c r="AH197" s="189">
        <f t="shared" si="16"/>
        <v>15.567352846527232</v>
      </c>
      <c r="AI197" s="189">
        <f t="shared" si="17"/>
        <v>14.110830506745673</v>
      </c>
      <c r="AJ197" s="189">
        <f t="shared" si="18"/>
        <v>12.912330506745672</v>
      </c>
      <c r="AK197" s="189">
        <f t="shared" si="19"/>
        <v>10.75989562804176</v>
      </c>
    </row>
    <row r="198" spans="1:37" ht="12.75">
      <c r="A198" s="44">
        <v>39272</v>
      </c>
      <c r="B198" s="91">
        <v>12.9</v>
      </c>
      <c r="C198" s="43">
        <v>12.5</v>
      </c>
      <c r="D198" s="43">
        <v>19.2</v>
      </c>
      <c r="E198" s="74">
        <v>7.7</v>
      </c>
      <c r="F198" s="106">
        <f t="shared" si="15"/>
        <v>13.45</v>
      </c>
      <c r="G198" s="106">
        <f t="shared" si="20"/>
        <v>95.26242904682807</v>
      </c>
      <c r="H198" s="104">
        <f>AK198</f>
        <v>12.16076152592598</v>
      </c>
      <c r="I198" s="121">
        <v>2</v>
      </c>
      <c r="J198" s="43">
        <v>3</v>
      </c>
      <c r="K198" s="38" t="s">
        <v>219</v>
      </c>
      <c r="L198" s="166"/>
      <c r="M198" s="35"/>
      <c r="N198" s="174">
        <v>21</v>
      </c>
      <c r="O198" s="35"/>
      <c r="P198" s="43">
        <v>0</v>
      </c>
      <c r="Q198" s="43"/>
      <c r="R198" s="35"/>
      <c r="S198" s="43">
        <v>1012</v>
      </c>
      <c r="T198" s="155" t="s">
        <v>476</v>
      </c>
      <c r="U198" s="35"/>
      <c r="V198" s="35"/>
      <c r="AH198" s="189">
        <f t="shared" si="16"/>
        <v>14.871986197959439</v>
      </c>
      <c r="AI198" s="189">
        <f t="shared" si="17"/>
        <v>14.487015299685174</v>
      </c>
      <c r="AJ198" s="189">
        <f t="shared" si="18"/>
        <v>14.167415299685175</v>
      </c>
      <c r="AK198" s="189">
        <f t="shared" si="19"/>
        <v>12.16076152592598</v>
      </c>
    </row>
    <row r="199" spans="1:37" ht="12.75">
      <c r="A199" s="44">
        <v>39273</v>
      </c>
      <c r="B199" s="91">
        <v>13.1</v>
      </c>
      <c r="C199" s="43">
        <v>11.8</v>
      </c>
      <c r="D199" s="43">
        <v>19.4</v>
      </c>
      <c r="E199" s="74">
        <v>9</v>
      </c>
      <c r="F199" s="106">
        <f t="shared" si="15"/>
        <v>14.2</v>
      </c>
      <c r="G199" s="106">
        <f t="shared" si="20"/>
        <v>84.9204050191544</v>
      </c>
      <c r="H199" s="104">
        <f>AK199</f>
        <v>10.623654760187225</v>
      </c>
      <c r="I199" s="121">
        <v>3.5</v>
      </c>
      <c r="J199" s="43">
        <v>7</v>
      </c>
      <c r="K199" s="38" t="s">
        <v>258</v>
      </c>
      <c r="L199" s="166"/>
      <c r="M199" s="35"/>
      <c r="N199" s="174">
        <v>21.8</v>
      </c>
      <c r="O199" s="35"/>
      <c r="P199" s="43">
        <v>0</v>
      </c>
      <c r="Q199" s="43"/>
      <c r="R199" s="35"/>
      <c r="S199" s="43">
        <v>1010</v>
      </c>
      <c r="T199" s="155" t="s">
        <v>477</v>
      </c>
      <c r="U199" s="35"/>
      <c r="V199" s="35"/>
      <c r="AH199" s="189">
        <f t="shared" si="16"/>
        <v>15.067820814875786</v>
      </c>
      <c r="AI199" s="189">
        <f t="shared" si="17"/>
        <v>13.834354463552966</v>
      </c>
      <c r="AJ199" s="189">
        <f t="shared" si="18"/>
        <v>12.795654463552967</v>
      </c>
      <c r="AK199" s="189">
        <f t="shared" si="19"/>
        <v>10.623654760187225</v>
      </c>
    </row>
    <row r="200" spans="1:37" ht="12.75">
      <c r="A200" s="44">
        <v>39274</v>
      </c>
      <c r="B200" s="91">
        <v>13.3</v>
      </c>
      <c r="C200" s="43">
        <v>11.4</v>
      </c>
      <c r="D200" s="43">
        <v>18.8</v>
      </c>
      <c r="E200" s="74">
        <v>12.5</v>
      </c>
      <c r="F200" s="106">
        <f t="shared" si="15"/>
        <v>15.65</v>
      </c>
      <c r="G200" s="106">
        <f t="shared" si="20"/>
        <v>78.31192616569757</v>
      </c>
      <c r="H200" s="104">
        <f>AK200</f>
        <v>9.60842671785729</v>
      </c>
      <c r="I200" s="121">
        <v>9.5</v>
      </c>
      <c r="J200" s="43">
        <v>8</v>
      </c>
      <c r="K200" s="38" t="s">
        <v>221</v>
      </c>
      <c r="L200" s="166"/>
      <c r="M200" s="35"/>
      <c r="N200" s="174">
        <v>21.8</v>
      </c>
      <c r="O200" s="35"/>
      <c r="P200" s="43">
        <v>0</v>
      </c>
      <c r="Q200" s="43"/>
      <c r="R200" s="35"/>
      <c r="S200" s="43">
        <v>1013</v>
      </c>
      <c r="T200" s="155" t="s">
        <v>478</v>
      </c>
      <c r="U200" s="35"/>
      <c r="V200" s="35"/>
      <c r="AH200" s="189">
        <f t="shared" si="16"/>
        <v>15.265917559839318</v>
      </c>
      <c r="AI200" s="189">
        <f t="shared" si="17"/>
        <v>13.473134087977627</v>
      </c>
      <c r="AJ200" s="189">
        <f t="shared" si="18"/>
        <v>11.955034087977626</v>
      </c>
      <c r="AK200" s="189">
        <f t="shared" si="19"/>
        <v>9.60842671785729</v>
      </c>
    </row>
    <row r="201" spans="1:37" ht="12.75">
      <c r="A201" s="44">
        <v>39275</v>
      </c>
      <c r="B201" s="91">
        <v>16.1</v>
      </c>
      <c r="C201" s="43">
        <v>15.2</v>
      </c>
      <c r="D201" s="43">
        <v>22.6</v>
      </c>
      <c r="E201" s="74">
        <v>11.7</v>
      </c>
      <c r="F201" s="106">
        <f aca="true" t="shared" si="21" ref="F201:F264">AVERAGE(D201:E201)</f>
        <v>17.15</v>
      </c>
      <c r="G201" s="106">
        <f t="shared" si="20"/>
        <v>90.46621836494685</v>
      </c>
      <c r="H201" s="104">
        <f aca="true" t="shared" si="22" ref="H201:H264">AK201</f>
        <v>14.539910699581867</v>
      </c>
      <c r="I201" s="121">
        <v>7</v>
      </c>
      <c r="J201" s="43">
        <v>8</v>
      </c>
      <c r="K201" s="38" t="s">
        <v>219</v>
      </c>
      <c r="L201" s="166"/>
      <c r="M201" s="35"/>
      <c r="N201" s="174">
        <v>22.5</v>
      </c>
      <c r="O201" s="35"/>
      <c r="P201" s="43">
        <v>0</v>
      </c>
      <c r="Q201" s="43"/>
      <c r="R201" s="35"/>
      <c r="S201" s="43">
        <v>1011</v>
      </c>
      <c r="T201" s="155" t="s">
        <v>479</v>
      </c>
      <c r="U201" s="35"/>
      <c r="V201" s="35"/>
      <c r="AH201" s="189">
        <f aca="true" t="shared" si="23" ref="AH201:AH264">6.107*EXP(17.38*(B201/(239+B201)))</f>
        <v>18.289570683885234</v>
      </c>
      <c r="AI201" s="189">
        <f aca="true" t="shared" si="24" ref="AI201:AI264">IF(W201&gt;=0,6.107*EXP(17.38*(C201/(239+C201))),6.107*EXP(22.44*(C201/(272.4+C201))))</f>
        <v>17.264982952894922</v>
      </c>
      <c r="AJ201" s="189">
        <f aca="true" t="shared" si="25" ref="AJ201:AJ264">IF(C201&gt;=0,AI201-(0.000799*1000*(B201-C201)),AI201-(0.00072*1000*(B201-C201)))</f>
        <v>16.54588295289492</v>
      </c>
      <c r="AK201" s="189">
        <f aca="true" t="shared" si="26" ref="AK201:AK264">239*LN(AJ201/6.107)/(17.38-LN(AJ201/6.107))</f>
        <v>14.539910699581867</v>
      </c>
    </row>
    <row r="202" spans="1:37" ht="12.75">
      <c r="A202" s="44">
        <v>39276</v>
      </c>
      <c r="B202" s="91">
        <v>14.7</v>
      </c>
      <c r="C202" s="43">
        <v>14</v>
      </c>
      <c r="D202" s="43">
        <v>17.6</v>
      </c>
      <c r="E202" s="74">
        <v>14.3</v>
      </c>
      <c r="F202" s="106">
        <f t="shared" si="21"/>
        <v>15.950000000000001</v>
      </c>
      <c r="G202" s="106">
        <f t="shared" si="20"/>
        <v>92.22547647557542</v>
      </c>
      <c r="H202" s="104">
        <f t="shared" si="22"/>
        <v>13.452094851667006</v>
      </c>
      <c r="I202" s="121">
        <v>8.5</v>
      </c>
      <c r="J202" s="43">
        <v>8</v>
      </c>
      <c r="K202" s="38" t="s">
        <v>222</v>
      </c>
      <c r="L202" s="166"/>
      <c r="M202" s="35"/>
      <c r="N202" s="174">
        <v>24</v>
      </c>
      <c r="O202" s="35"/>
      <c r="P202" s="43">
        <v>10</v>
      </c>
      <c r="Q202" s="43"/>
      <c r="R202" s="35"/>
      <c r="S202" s="43">
        <v>1011</v>
      </c>
      <c r="T202" s="155" t="s">
        <v>480</v>
      </c>
      <c r="U202" s="35"/>
      <c r="V202" s="35"/>
      <c r="AH202" s="189">
        <f t="shared" si="23"/>
        <v>16.717824157058523</v>
      </c>
      <c r="AI202" s="189">
        <f t="shared" si="24"/>
        <v>15.977392985196072</v>
      </c>
      <c r="AJ202" s="189">
        <f t="shared" si="25"/>
        <v>15.418092985196072</v>
      </c>
      <c r="AK202" s="189">
        <f t="shared" si="26"/>
        <v>13.452094851667006</v>
      </c>
    </row>
    <row r="203" spans="1:37" ht="12.75">
      <c r="A203" s="44">
        <v>39277</v>
      </c>
      <c r="B203" s="91">
        <v>16.1</v>
      </c>
      <c r="C203" s="43">
        <v>14.5</v>
      </c>
      <c r="D203" s="43">
        <v>21</v>
      </c>
      <c r="E203" s="74">
        <v>14.7</v>
      </c>
      <c r="F203" s="106">
        <f t="shared" si="21"/>
        <v>17.85</v>
      </c>
      <c r="G203" s="106">
        <f t="shared" si="20"/>
        <v>83.2433978176151</v>
      </c>
      <c r="H203" s="104">
        <f t="shared" si="22"/>
        <v>13.25873614474861</v>
      </c>
      <c r="I203" s="121">
        <v>11</v>
      </c>
      <c r="J203" s="43">
        <v>5</v>
      </c>
      <c r="K203" s="38" t="s">
        <v>260</v>
      </c>
      <c r="L203" s="166"/>
      <c r="M203" s="35"/>
      <c r="N203" s="174">
        <v>27.7</v>
      </c>
      <c r="O203" s="35"/>
      <c r="P203" s="43">
        <v>1</v>
      </c>
      <c r="Q203" s="43"/>
      <c r="R203" s="35"/>
      <c r="S203" s="43">
        <v>1007</v>
      </c>
      <c r="T203" s="155" t="s">
        <v>481</v>
      </c>
      <c r="U203" s="35"/>
      <c r="V203" s="35"/>
      <c r="AH203" s="189">
        <f t="shared" si="23"/>
        <v>18.289570683885234</v>
      </c>
      <c r="AI203" s="189">
        <f t="shared" si="24"/>
        <v>16.503260083520495</v>
      </c>
      <c r="AJ203" s="189">
        <f t="shared" si="25"/>
        <v>15.224860083520493</v>
      </c>
      <c r="AK203" s="189">
        <f t="shared" si="26"/>
        <v>13.25873614474861</v>
      </c>
    </row>
    <row r="204" spans="1:37" ht="12.75">
      <c r="A204" s="44">
        <v>39278</v>
      </c>
      <c r="B204" s="91">
        <v>13.7</v>
      </c>
      <c r="C204" s="43">
        <v>13.3</v>
      </c>
      <c r="D204" s="43">
        <v>16.2</v>
      </c>
      <c r="E204" s="74">
        <v>12.4</v>
      </c>
      <c r="F204" s="106">
        <f t="shared" si="21"/>
        <v>14.3</v>
      </c>
      <c r="G204" s="106">
        <f t="shared" si="20"/>
        <v>95.38790224848648</v>
      </c>
      <c r="H204" s="104">
        <f t="shared" si="22"/>
        <v>12.976183345183797</v>
      </c>
      <c r="I204" s="121">
        <v>7</v>
      </c>
      <c r="J204" s="43">
        <v>8</v>
      </c>
      <c r="K204" s="38" t="s">
        <v>223</v>
      </c>
      <c r="L204" s="166"/>
      <c r="M204" s="35"/>
      <c r="N204" s="174">
        <v>32.4</v>
      </c>
      <c r="O204" s="35"/>
      <c r="P204" s="43">
        <v>11</v>
      </c>
      <c r="Q204" s="43"/>
      <c r="R204" s="35"/>
      <c r="S204" s="43">
        <v>1013</v>
      </c>
      <c r="T204" s="155" t="s">
        <v>482</v>
      </c>
      <c r="U204" s="35"/>
      <c r="V204" s="35"/>
      <c r="AH204" s="189">
        <f t="shared" si="23"/>
        <v>15.668986535529427</v>
      </c>
      <c r="AI204" s="189">
        <f t="shared" si="24"/>
        <v>15.265917559839318</v>
      </c>
      <c r="AJ204" s="189">
        <f t="shared" si="25"/>
        <v>14.946317559839319</v>
      </c>
      <c r="AK204" s="189">
        <f t="shared" si="26"/>
        <v>12.976183345183797</v>
      </c>
    </row>
    <row r="205" spans="1:37" ht="12.75">
      <c r="A205" s="44">
        <v>39279</v>
      </c>
      <c r="B205" s="91">
        <v>16.6</v>
      </c>
      <c r="C205" s="43">
        <v>16.3</v>
      </c>
      <c r="D205" s="43">
        <v>22.4</v>
      </c>
      <c r="E205" s="74">
        <v>13.6</v>
      </c>
      <c r="F205" s="106">
        <f t="shared" si="21"/>
        <v>18</v>
      </c>
      <c r="G205" s="106">
        <f t="shared" si="20"/>
        <v>96.83895804874712</v>
      </c>
      <c r="H205" s="104">
        <f t="shared" si="22"/>
        <v>16.095799792586753</v>
      </c>
      <c r="I205" s="121">
        <v>11.5</v>
      </c>
      <c r="J205" s="43">
        <v>6</v>
      </c>
      <c r="K205" s="38" t="s">
        <v>224</v>
      </c>
      <c r="L205" s="166"/>
      <c r="M205" s="35"/>
      <c r="N205" s="174">
        <v>17.3</v>
      </c>
      <c r="O205" s="35"/>
      <c r="P205" s="43">
        <v>0</v>
      </c>
      <c r="Q205" s="43"/>
      <c r="R205" s="35"/>
      <c r="S205" s="43">
        <v>1007</v>
      </c>
      <c r="T205" s="155" t="s">
        <v>483</v>
      </c>
      <c r="U205" s="35"/>
      <c r="V205" s="35"/>
      <c r="AH205" s="189">
        <f t="shared" si="23"/>
        <v>18.881520606251</v>
      </c>
      <c r="AI205" s="189">
        <f t="shared" si="24"/>
        <v>18.524367818852948</v>
      </c>
      <c r="AJ205" s="189">
        <f t="shared" si="25"/>
        <v>18.28466781885295</v>
      </c>
      <c r="AK205" s="189">
        <f t="shared" si="26"/>
        <v>16.095799792586753</v>
      </c>
    </row>
    <row r="206" spans="1:37" ht="12.75">
      <c r="A206" s="44">
        <v>39280</v>
      </c>
      <c r="B206" s="91">
        <v>15.8</v>
      </c>
      <c r="C206" s="43">
        <v>15.1</v>
      </c>
      <c r="D206" s="43">
        <v>19.5</v>
      </c>
      <c r="E206" s="74">
        <v>13</v>
      </c>
      <c r="F206" s="106">
        <f t="shared" si="21"/>
        <v>16.25</v>
      </c>
      <c r="G206" s="106">
        <f t="shared" si="20"/>
        <v>92.49114678402952</v>
      </c>
      <c r="H206" s="104">
        <f t="shared" si="22"/>
        <v>14.58580073526736</v>
      </c>
      <c r="I206" s="121">
        <v>6.5</v>
      </c>
      <c r="J206" s="43">
        <v>5</v>
      </c>
      <c r="K206" s="38" t="s">
        <v>259</v>
      </c>
      <c r="L206" s="166"/>
      <c r="M206" s="35"/>
      <c r="N206" s="174">
        <v>20</v>
      </c>
      <c r="O206" s="35"/>
      <c r="P206" s="43">
        <v>2</v>
      </c>
      <c r="Q206" s="43"/>
      <c r="R206" s="35"/>
      <c r="S206" s="43">
        <v>1009</v>
      </c>
      <c r="T206" s="155" t="s">
        <v>484</v>
      </c>
      <c r="U206" s="35"/>
      <c r="V206" s="35"/>
      <c r="AH206" s="189">
        <f t="shared" si="23"/>
        <v>17.942269597987615</v>
      </c>
      <c r="AI206" s="189">
        <f t="shared" si="24"/>
        <v>17.154310910261028</v>
      </c>
      <c r="AJ206" s="189">
        <f t="shared" si="25"/>
        <v>16.595010910261028</v>
      </c>
      <c r="AK206" s="189">
        <f t="shared" si="26"/>
        <v>14.58580073526736</v>
      </c>
    </row>
    <row r="207" spans="1:37" ht="12.75">
      <c r="A207" s="44">
        <v>39281</v>
      </c>
      <c r="B207" s="91">
        <v>15.7</v>
      </c>
      <c r="C207" s="43">
        <v>14.8</v>
      </c>
      <c r="D207" s="43">
        <v>22.1</v>
      </c>
      <c r="E207" s="74">
        <v>10.1</v>
      </c>
      <c r="F207" s="106">
        <f t="shared" si="21"/>
        <v>16.1</v>
      </c>
      <c r="G207" s="106">
        <f t="shared" si="20"/>
        <v>90.34724266888985</v>
      </c>
      <c r="H207" s="104">
        <f t="shared" si="22"/>
        <v>14.124483635801097</v>
      </c>
      <c r="I207" s="121">
        <v>8</v>
      </c>
      <c r="J207" s="43">
        <v>8</v>
      </c>
      <c r="K207" s="38" t="s">
        <v>260</v>
      </c>
      <c r="L207" s="166"/>
      <c r="M207" s="35"/>
      <c r="N207" s="174">
        <v>20.2</v>
      </c>
      <c r="O207" s="35"/>
      <c r="P207" s="43">
        <v>0</v>
      </c>
      <c r="Q207" s="43"/>
      <c r="R207" s="35"/>
      <c r="S207" s="43">
        <v>1014</v>
      </c>
      <c r="T207" s="155" t="s">
        <v>485</v>
      </c>
      <c r="U207" s="35"/>
      <c r="V207" s="35"/>
      <c r="AH207" s="189">
        <f t="shared" si="23"/>
        <v>17.82779541421407</v>
      </c>
      <c r="AI207" s="189">
        <f t="shared" si="24"/>
        <v>16.8260215853932</v>
      </c>
      <c r="AJ207" s="189">
        <f t="shared" si="25"/>
        <v>16.106921585393202</v>
      </c>
      <c r="AK207" s="189">
        <f t="shared" si="26"/>
        <v>14.124483635801097</v>
      </c>
    </row>
    <row r="208" spans="1:37" ht="12.75">
      <c r="A208" s="44">
        <v>39282</v>
      </c>
      <c r="B208" s="91">
        <v>15.6</v>
      </c>
      <c r="C208" s="43">
        <v>13.9</v>
      </c>
      <c r="D208" s="43">
        <v>24.2</v>
      </c>
      <c r="E208" s="74">
        <v>14.4</v>
      </c>
      <c r="F208" s="106">
        <f t="shared" si="21"/>
        <v>19.3</v>
      </c>
      <c r="G208" s="106">
        <f t="shared" si="20"/>
        <v>81.9449840068703</v>
      </c>
      <c r="H208" s="104">
        <f t="shared" si="22"/>
        <v>12.530128602119435</v>
      </c>
      <c r="I208" s="121">
        <v>5.5</v>
      </c>
      <c r="J208" s="43">
        <v>4</v>
      </c>
      <c r="K208" s="38" t="s">
        <v>223</v>
      </c>
      <c r="L208" s="166"/>
      <c r="M208" s="35"/>
      <c r="N208" s="174">
        <v>18.8</v>
      </c>
      <c r="O208" s="35"/>
      <c r="P208" s="43">
        <v>0</v>
      </c>
      <c r="Q208" s="43"/>
      <c r="R208" s="35"/>
      <c r="S208" s="43">
        <v>1019</v>
      </c>
      <c r="T208" s="155" t="s">
        <v>486</v>
      </c>
      <c r="U208" s="35"/>
      <c r="V208" s="35"/>
      <c r="AH208" s="189">
        <f t="shared" si="23"/>
        <v>17.713962526575546</v>
      </c>
      <c r="AI208" s="189">
        <f t="shared" si="24"/>
        <v>15.87400375938533</v>
      </c>
      <c r="AJ208" s="189">
        <f t="shared" si="25"/>
        <v>14.51570375938533</v>
      </c>
      <c r="AK208" s="189">
        <f t="shared" si="26"/>
        <v>12.530128602119435</v>
      </c>
    </row>
    <row r="209" spans="1:37" ht="12.75">
      <c r="A209" s="44">
        <v>39283</v>
      </c>
      <c r="B209" s="91">
        <v>15.1</v>
      </c>
      <c r="C209" s="43">
        <v>14.1</v>
      </c>
      <c r="D209" s="43">
        <v>15.1</v>
      </c>
      <c r="E209" s="74">
        <v>11.5</v>
      </c>
      <c r="F209" s="106">
        <f t="shared" si="21"/>
        <v>13.3</v>
      </c>
      <c r="G209" s="106">
        <f t="shared" si="20"/>
        <v>89.08765370717272</v>
      </c>
      <c r="H209" s="104">
        <f t="shared" si="22"/>
        <v>13.316510890731802</v>
      </c>
      <c r="I209" s="121">
        <v>10.5</v>
      </c>
      <c r="J209" s="43">
        <v>8</v>
      </c>
      <c r="K209" s="38" t="s">
        <v>256</v>
      </c>
      <c r="L209" s="166"/>
      <c r="M209" s="35"/>
      <c r="N209" s="174">
        <v>17.3</v>
      </c>
      <c r="O209" s="35"/>
      <c r="P209" s="43">
        <v>25</v>
      </c>
      <c r="Q209" s="43"/>
      <c r="R209" s="35"/>
      <c r="S209" s="43">
        <v>1015</v>
      </c>
      <c r="T209" s="155" t="s">
        <v>487</v>
      </c>
      <c r="U209" s="35"/>
      <c r="V209" s="35"/>
      <c r="AH209" s="189">
        <f t="shared" si="23"/>
        <v>17.154310910261028</v>
      </c>
      <c r="AI209" s="189">
        <f t="shared" si="24"/>
        <v>16.081373099585093</v>
      </c>
      <c r="AJ209" s="189">
        <f t="shared" si="25"/>
        <v>15.282373099585094</v>
      </c>
      <c r="AK209" s="189">
        <f t="shared" si="26"/>
        <v>13.316510890731802</v>
      </c>
    </row>
    <row r="210" spans="1:37" ht="12.75">
      <c r="A210" s="44">
        <v>39284</v>
      </c>
      <c r="B210" s="91">
        <v>11.9</v>
      </c>
      <c r="C210" s="43">
        <v>11.7</v>
      </c>
      <c r="D210" s="144">
        <v>13.7</v>
      </c>
      <c r="E210" s="74">
        <v>11.5</v>
      </c>
      <c r="F210" s="106">
        <f t="shared" si="21"/>
        <v>12.6</v>
      </c>
      <c r="G210" s="106">
        <f t="shared" si="20"/>
        <v>97.54043185342114</v>
      </c>
      <c r="H210" s="104">
        <f t="shared" si="22"/>
        <v>11.523160714927535</v>
      </c>
      <c r="I210" s="121">
        <v>8</v>
      </c>
      <c r="J210" s="43">
        <v>8</v>
      </c>
      <c r="K210" s="38" t="s">
        <v>260</v>
      </c>
      <c r="L210" s="166"/>
      <c r="M210" s="35"/>
      <c r="N210" s="174">
        <v>8.8</v>
      </c>
      <c r="O210" s="35"/>
      <c r="P210" s="43">
        <v>2</v>
      </c>
      <c r="Q210" s="43"/>
      <c r="R210" s="35"/>
      <c r="S210" s="43">
        <v>1012</v>
      </c>
      <c r="T210" s="155" t="s">
        <v>488</v>
      </c>
      <c r="U210" s="35"/>
      <c r="V210" s="35"/>
      <c r="AH210" s="189">
        <f t="shared" si="23"/>
        <v>13.925979168301964</v>
      </c>
      <c r="AI210" s="189">
        <f t="shared" si="24"/>
        <v>13.743260220579202</v>
      </c>
      <c r="AJ210" s="189">
        <f t="shared" si="25"/>
        <v>13.583460220579202</v>
      </c>
      <c r="AK210" s="189">
        <f t="shared" si="26"/>
        <v>11.523160714927535</v>
      </c>
    </row>
    <row r="211" spans="1:37" ht="12.75">
      <c r="A211" s="44">
        <v>39285</v>
      </c>
      <c r="B211" s="91">
        <v>12.2</v>
      </c>
      <c r="C211" s="43">
        <v>12</v>
      </c>
      <c r="D211" s="43">
        <v>18.7</v>
      </c>
      <c r="E211" s="74">
        <v>8.5</v>
      </c>
      <c r="F211" s="106">
        <f t="shared" si="21"/>
        <v>13.6</v>
      </c>
      <c r="G211" s="106">
        <f t="shared" si="20"/>
        <v>97.56600992025732</v>
      </c>
      <c r="H211" s="104">
        <f t="shared" si="22"/>
        <v>11.82623084517337</v>
      </c>
      <c r="I211" s="121">
        <v>3.5</v>
      </c>
      <c r="J211" s="43">
        <v>7</v>
      </c>
      <c r="K211" s="38" t="s">
        <v>258</v>
      </c>
      <c r="L211" s="166"/>
      <c r="M211" s="35"/>
      <c r="N211" s="174">
        <v>18.1</v>
      </c>
      <c r="O211" s="35"/>
      <c r="P211" s="43">
        <v>2</v>
      </c>
      <c r="Q211" s="43"/>
      <c r="R211" s="35"/>
      <c r="S211" s="43">
        <v>1009</v>
      </c>
      <c r="T211" s="155" t="s">
        <v>489</v>
      </c>
      <c r="U211" s="35"/>
      <c r="V211" s="35"/>
      <c r="AH211" s="189">
        <f t="shared" si="23"/>
        <v>14.204062438763</v>
      </c>
      <c r="AI211" s="189">
        <f t="shared" si="24"/>
        <v>14.01813696808305</v>
      </c>
      <c r="AJ211" s="189">
        <f t="shared" si="25"/>
        <v>13.858336968083051</v>
      </c>
      <c r="AK211" s="189">
        <f t="shared" si="26"/>
        <v>11.82623084517337</v>
      </c>
    </row>
    <row r="212" spans="1:37" ht="12.75">
      <c r="A212" s="44">
        <v>39286</v>
      </c>
      <c r="B212" s="91">
        <v>13.8</v>
      </c>
      <c r="C212" s="43">
        <v>13.5</v>
      </c>
      <c r="D212" s="43">
        <v>20.1</v>
      </c>
      <c r="E212" s="74">
        <v>11.4</v>
      </c>
      <c r="F212" s="106">
        <f t="shared" si="21"/>
        <v>15.75</v>
      </c>
      <c r="G212" s="106">
        <f t="shared" si="20"/>
        <v>96.5468461034444</v>
      </c>
      <c r="H212" s="104">
        <f t="shared" si="22"/>
        <v>13.260485445546555</v>
      </c>
      <c r="I212" s="121">
        <v>8</v>
      </c>
      <c r="J212" s="43">
        <v>8</v>
      </c>
      <c r="K212" s="38" t="s">
        <v>223</v>
      </c>
      <c r="L212" s="166"/>
      <c r="M212" s="35"/>
      <c r="N212" s="174">
        <v>16</v>
      </c>
      <c r="O212" s="35"/>
      <c r="P212" s="43">
        <v>1</v>
      </c>
      <c r="Q212" s="43"/>
      <c r="R212" s="35"/>
      <c r="S212" s="43">
        <v>1002</v>
      </c>
      <c r="T212" s="155" t="s">
        <v>490</v>
      </c>
      <c r="U212" s="35"/>
      <c r="V212" s="35"/>
      <c r="AH212" s="189">
        <f t="shared" si="23"/>
        <v>15.771202559854595</v>
      </c>
      <c r="AI212" s="189">
        <f t="shared" si="24"/>
        <v>15.4662986641253</v>
      </c>
      <c r="AJ212" s="189">
        <f t="shared" si="25"/>
        <v>15.2265986641253</v>
      </c>
      <c r="AK212" s="189">
        <f t="shared" si="26"/>
        <v>13.260485445546555</v>
      </c>
    </row>
    <row r="213" spans="1:37" ht="12.75">
      <c r="A213" s="44">
        <v>39287</v>
      </c>
      <c r="B213" s="91">
        <v>14.7</v>
      </c>
      <c r="C213" s="43">
        <v>13.7</v>
      </c>
      <c r="D213" s="43">
        <v>20.9</v>
      </c>
      <c r="E213" s="74">
        <v>11.4</v>
      </c>
      <c r="F213" s="106">
        <f t="shared" si="21"/>
        <v>16.15</v>
      </c>
      <c r="G213" s="106">
        <f t="shared" si="20"/>
        <v>88.94690119856949</v>
      </c>
      <c r="H213" s="104">
        <f t="shared" si="22"/>
        <v>12.897945897870809</v>
      </c>
      <c r="I213" s="121">
        <v>5.5</v>
      </c>
      <c r="J213" s="43">
        <v>5</v>
      </c>
      <c r="K213" s="38" t="s">
        <v>260</v>
      </c>
      <c r="L213" s="166"/>
      <c r="M213" s="35"/>
      <c r="N213" s="174">
        <v>24</v>
      </c>
      <c r="O213" s="35"/>
      <c r="P213" s="43">
        <v>0</v>
      </c>
      <c r="Q213" s="43"/>
      <c r="R213" s="35"/>
      <c r="S213" s="43">
        <v>1006</v>
      </c>
      <c r="T213" s="155" t="s">
        <v>429</v>
      </c>
      <c r="U213" s="35"/>
      <c r="V213" s="35"/>
      <c r="AH213" s="189">
        <f t="shared" si="23"/>
        <v>16.717824157058523</v>
      </c>
      <c r="AI213" s="189">
        <f t="shared" si="24"/>
        <v>15.668986535529427</v>
      </c>
      <c r="AJ213" s="189">
        <f t="shared" si="25"/>
        <v>14.869986535529428</v>
      </c>
      <c r="AK213" s="189">
        <f t="shared" si="26"/>
        <v>12.897945897870809</v>
      </c>
    </row>
    <row r="214" spans="1:37" ht="12.75">
      <c r="A214" s="44">
        <v>39288</v>
      </c>
      <c r="B214" s="91">
        <v>13.6</v>
      </c>
      <c r="C214" s="43">
        <v>13.3</v>
      </c>
      <c r="D214" s="43">
        <v>20.1</v>
      </c>
      <c r="E214" s="74">
        <v>9.7</v>
      </c>
      <c r="F214" s="106">
        <f t="shared" si="21"/>
        <v>14.9</v>
      </c>
      <c r="G214" s="106">
        <f t="shared" si="20"/>
        <v>96.52390941463995</v>
      </c>
      <c r="H214" s="104">
        <f t="shared" si="22"/>
        <v>13.057703711364395</v>
      </c>
      <c r="I214" s="121">
        <v>4</v>
      </c>
      <c r="J214" s="43">
        <v>8</v>
      </c>
      <c r="K214" s="38" t="s">
        <v>258</v>
      </c>
      <c r="L214" s="166"/>
      <c r="M214" s="35"/>
      <c r="N214" s="174">
        <v>26.2</v>
      </c>
      <c r="O214" s="35"/>
      <c r="P214" s="43">
        <v>2</v>
      </c>
      <c r="Q214" s="43"/>
      <c r="R214" s="35"/>
      <c r="S214" s="43">
        <v>1008</v>
      </c>
      <c r="T214" s="155" t="s">
        <v>491</v>
      </c>
      <c r="U214" s="35"/>
      <c r="V214" s="35"/>
      <c r="AH214" s="189">
        <f t="shared" si="23"/>
        <v>15.567352846527232</v>
      </c>
      <c r="AI214" s="189">
        <f t="shared" si="24"/>
        <v>15.265917559839318</v>
      </c>
      <c r="AJ214" s="189">
        <f t="shared" si="25"/>
        <v>15.026217559839319</v>
      </c>
      <c r="AK214" s="189">
        <f t="shared" si="26"/>
        <v>13.057703711364395</v>
      </c>
    </row>
    <row r="215" spans="1:37" ht="12.75">
      <c r="A215" s="44">
        <v>39289</v>
      </c>
      <c r="B215" s="91">
        <v>15.4</v>
      </c>
      <c r="C215" s="43">
        <v>14.6</v>
      </c>
      <c r="D215" s="43">
        <v>16.4</v>
      </c>
      <c r="E215" s="74">
        <v>14.2</v>
      </c>
      <c r="F215" s="106">
        <f t="shared" si="21"/>
        <v>15.299999999999999</v>
      </c>
      <c r="G215" s="106">
        <f t="shared" si="20"/>
        <v>91.32460905905376</v>
      </c>
      <c r="H215" s="104">
        <f t="shared" si="22"/>
        <v>13.993869726053816</v>
      </c>
      <c r="I215" s="121">
        <v>9</v>
      </c>
      <c r="J215" s="43">
        <v>8</v>
      </c>
      <c r="K215" s="38" t="s">
        <v>222</v>
      </c>
      <c r="L215" s="166"/>
      <c r="M215" s="35"/>
      <c r="N215" s="174">
        <v>27.7</v>
      </c>
      <c r="O215" s="35"/>
      <c r="P215" s="43">
        <v>25</v>
      </c>
      <c r="Q215" s="43"/>
      <c r="R215" s="35"/>
      <c r="S215" s="43">
        <v>1001</v>
      </c>
      <c r="T215" s="155" t="s">
        <v>492</v>
      </c>
      <c r="U215" s="35"/>
      <c r="V215" s="35"/>
      <c r="AH215" s="189">
        <f t="shared" si="23"/>
        <v>17.48820841929759</v>
      </c>
      <c r="AI215" s="189">
        <f t="shared" si="24"/>
        <v>16.61023797035605</v>
      </c>
      <c r="AJ215" s="189">
        <f t="shared" si="25"/>
        <v>15.971037970356049</v>
      </c>
      <c r="AK215" s="189">
        <f t="shared" si="26"/>
        <v>13.993869726053816</v>
      </c>
    </row>
    <row r="216" spans="1:37" ht="12.75">
      <c r="A216" s="44">
        <v>39290</v>
      </c>
      <c r="B216" s="91">
        <v>15.8</v>
      </c>
      <c r="C216" s="43">
        <v>13.7</v>
      </c>
      <c r="D216" s="43">
        <v>20.8</v>
      </c>
      <c r="E216" s="74">
        <v>11.4</v>
      </c>
      <c r="F216" s="106">
        <f t="shared" si="21"/>
        <v>16.1</v>
      </c>
      <c r="G216" s="106">
        <f t="shared" si="20"/>
        <v>77.97835418267626</v>
      </c>
      <c r="H216" s="104">
        <f t="shared" si="22"/>
        <v>11.970707775120365</v>
      </c>
      <c r="I216" s="121">
        <v>5</v>
      </c>
      <c r="J216" s="43">
        <v>1</v>
      </c>
      <c r="K216" s="38" t="s">
        <v>219</v>
      </c>
      <c r="L216" s="166"/>
      <c r="M216" s="35"/>
      <c r="N216" s="174">
        <v>27.7</v>
      </c>
      <c r="O216" s="35"/>
      <c r="P216" s="43">
        <v>0</v>
      </c>
      <c r="Q216" s="43"/>
      <c r="R216" s="35"/>
      <c r="S216" s="43">
        <v>1007</v>
      </c>
      <c r="T216" s="155" t="s">
        <v>493</v>
      </c>
      <c r="U216" s="35"/>
      <c r="V216" s="35"/>
      <c r="AH216" s="189">
        <f t="shared" si="23"/>
        <v>17.942269597987615</v>
      </c>
      <c r="AI216" s="189">
        <f t="shared" si="24"/>
        <v>15.668986535529427</v>
      </c>
      <c r="AJ216" s="189">
        <f t="shared" si="25"/>
        <v>13.991086535529426</v>
      </c>
      <c r="AK216" s="189">
        <f t="shared" si="26"/>
        <v>11.970707775120365</v>
      </c>
    </row>
    <row r="217" spans="1:37" ht="12.75">
      <c r="A217" s="44">
        <v>39291</v>
      </c>
      <c r="B217" s="91">
        <v>15.2</v>
      </c>
      <c r="C217" s="43">
        <v>11.5</v>
      </c>
      <c r="D217" s="43">
        <v>20.4</v>
      </c>
      <c r="E217" s="74">
        <v>11.5</v>
      </c>
      <c r="F217" s="106">
        <f t="shared" si="21"/>
        <v>15.95</v>
      </c>
      <c r="G217" s="106">
        <f t="shared" si="20"/>
        <v>61.43274319264908</v>
      </c>
      <c r="H217" s="104">
        <f t="shared" si="22"/>
        <v>7.840047125957014</v>
      </c>
      <c r="I217" s="121">
        <v>5.5</v>
      </c>
      <c r="J217" s="43">
        <v>1</v>
      </c>
      <c r="K217" s="38" t="s">
        <v>260</v>
      </c>
      <c r="L217" s="166"/>
      <c r="M217" s="35"/>
      <c r="N217" s="174">
        <v>23.9</v>
      </c>
      <c r="O217" s="35"/>
      <c r="P217" s="43">
        <v>3</v>
      </c>
      <c r="Q217" s="43"/>
      <c r="R217" s="35"/>
      <c r="S217" s="43">
        <v>1013</v>
      </c>
      <c r="T217" s="155" t="s">
        <v>494</v>
      </c>
      <c r="U217" s="35"/>
      <c r="V217" s="35"/>
      <c r="AH217" s="189">
        <f t="shared" si="23"/>
        <v>17.264982952894922</v>
      </c>
      <c r="AI217" s="189">
        <f t="shared" si="24"/>
        <v>13.56265263970658</v>
      </c>
      <c r="AJ217" s="189">
        <f t="shared" si="25"/>
        <v>10.606352639706579</v>
      </c>
      <c r="AK217" s="189">
        <f t="shared" si="26"/>
        <v>7.840047125957014</v>
      </c>
    </row>
    <row r="218" spans="1:37" ht="12.75">
      <c r="A218" s="44">
        <v>39292</v>
      </c>
      <c r="B218" s="91">
        <v>13.5</v>
      </c>
      <c r="C218" s="43">
        <v>11.5</v>
      </c>
      <c r="D218" s="43">
        <v>18.7</v>
      </c>
      <c r="E218" s="74">
        <v>11.8</v>
      </c>
      <c r="F218" s="106">
        <f t="shared" si="21"/>
        <v>15.25</v>
      </c>
      <c r="G218" s="106">
        <f t="shared" si="20"/>
        <v>77.35950856463847</v>
      </c>
      <c r="H218" s="104">
        <f t="shared" si="22"/>
        <v>9.620393823882827</v>
      </c>
      <c r="I218" s="121">
        <v>7.5</v>
      </c>
      <c r="J218" s="43">
        <v>6</v>
      </c>
      <c r="K218" s="38" t="s">
        <v>261</v>
      </c>
      <c r="L218" s="166"/>
      <c r="M218" s="35"/>
      <c r="N218" s="174">
        <v>28</v>
      </c>
      <c r="O218" s="35"/>
      <c r="P218" s="43">
        <v>0</v>
      </c>
      <c r="Q218" s="43"/>
      <c r="R218" s="35"/>
      <c r="S218" s="43">
        <v>1014</v>
      </c>
      <c r="T218" s="155" t="s">
        <v>495</v>
      </c>
      <c r="U218" s="35"/>
      <c r="V218" s="35"/>
      <c r="AH218" s="189">
        <f t="shared" si="23"/>
        <v>15.4662986641253</v>
      </c>
      <c r="AI218" s="189">
        <f t="shared" si="24"/>
        <v>13.56265263970658</v>
      </c>
      <c r="AJ218" s="189">
        <f t="shared" si="25"/>
        <v>11.964652639706578</v>
      </c>
      <c r="AK218" s="189">
        <f t="shared" si="26"/>
        <v>9.620393823882827</v>
      </c>
    </row>
    <row r="219" spans="1:37" ht="12.75">
      <c r="A219" s="44">
        <v>39293</v>
      </c>
      <c r="B219" s="91">
        <v>12.8</v>
      </c>
      <c r="C219" s="43">
        <v>11.9</v>
      </c>
      <c r="D219" s="43">
        <v>18.7</v>
      </c>
      <c r="E219" s="74">
        <v>7.7</v>
      </c>
      <c r="F219" s="106">
        <f t="shared" si="21"/>
        <v>13.2</v>
      </c>
      <c r="G219" s="106">
        <f t="shared" si="20"/>
        <v>89.38720378419713</v>
      </c>
      <c r="H219" s="104">
        <f t="shared" si="22"/>
        <v>11.099077435041334</v>
      </c>
      <c r="I219" s="121">
        <v>1.5</v>
      </c>
      <c r="J219" s="43">
        <v>6</v>
      </c>
      <c r="K219" s="38" t="s">
        <v>225</v>
      </c>
      <c r="L219" s="166"/>
      <c r="M219" s="35"/>
      <c r="N219" s="174">
        <v>24.4</v>
      </c>
      <c r="O219" s="35"/>
      <c r="P219" s="43">
        <v>0</v>
      </c>
      <c r="Q219" s="43"/>
      <c r="R219" s="35"/>
      <c r="S219" s="43">
        <v>1021</v>
      </c>
      <c r="T219" s="155" t="s">
        <v>496</v>
      </c>
      <c r="U219" s="35"/>
      <c r="V219" s="35"/>
      <c r="AH219" s="189">
        <f t="shared" si="23"/>
        <v>14.77491028826301</v>
      </c>
      <c r="AI219" s="189">
        <f t="shared" si="24"/>
        <v>13.925979168301964</v>
      </c>
      <c r="AJ219" s="189">
        <f t="shared" si="25"/>
        <v>13.206879168301963</v>
      </c>
      <c r="AK219" s="189">
        <f t="shared" si="26"/>
        <v>11.099077435041334</v>
      </c>
    </row>
    <row r="220" spans="1:37" ht="12.75">
      <c r="A220" s="44">
        <v>39294</v>
      </c>
      <c r="B220" s="91">
        <v>12.5</v>
      </c>
      <c r="C220" s="43">
        <v>12.3</v>
      </c>
      <c r="D220" s="43">
        <v>22.9</v>
      </c>
      <c r="E220" s="74">
        <v>6.5</v>
      </c>
      <c r="F220" s="106">
        <f t="shared" si="21"/>
        <v>14.7</v>
      </c>
      <c r="G220" s="106">
        <f t="shared" si="20"/>
        <v>97.59108509791041</v>
      </c>
      <c r="H220" s="104">
        <f t="shared" si="22"/>
        <v>12.129239700991885</v>
      </c>
      <c r="I220" s="121">
        <v>1</v>
      </c>
      <c r="J220" s="43">
        <v>3</v>
      </c>
      <c r="K220" s="38" t="s">
        <v>219</v>
      </c>
      <c r="L220" s="166"/>
      <c r="M220" s="35"/>
      <c r="N220" s="174">
        <v>13.6</v>
      </c>
      <c r="O220" s="35"/>
      <c r="P220" s="43">
        <v>0</v>
      </c>
      <c r="Q220" s="43"/>
      <c r="R220" s="35"/>
      <c r="S220" s="43">
        <v>1021</v>
      </c>
      <c r="T220" s="155" t="s">
        <v>497</v>
      </c>
      <c r="U220" s="35"/>
      <c r="V220" s="35"/>
      <c r="AH220" s="189">
        <f t="shared" si="23"/>
        <v>14.487015299685174</v>
      </c>
      <c r="AI220" s="189">
        <f t="shared" si="24"/>
        <v>14.297835429263056</v>
      </c>
      <c r="AJ220" s="189">
        <f t="shared" si="25"/>
        <v>14.138035429263057</v>
      </c>
      <c r="AK220" s="189">
        <f t="shared" si="26"/>
        <v>12.129239700991885</v>
      </c>
    </row>
    <row r="221" spans="1:37" ht="12.75">
      <c r="A221" s="76">
        <v>39295</v>
      </c>
      <c r="B221" s="91">
        <v>16.5</v>
      </c>
      <c r="C221" s="43">
        <v>15.3</v>
      </c>
      <c r="D221" s="43">
        <v>22.9</v>
      </c>
      <c r="E221" s="74">
        <v>8.7</v>
      </c>
      <c r="F221" s="106">
        <f t="shared" si="21"/>
        <v>15.799999999999999</v>
      </c>
      <c r="G221" s="106">
        <f t="shared" si="20"/>
        <v>87.50480842037727</v>
      </c>
      <c r="H221" s="104">
        <f t="shared" si="22"/>
        <v>14.419404214924302</v>
      </c>
      <c r="I221" s="121">
        <v>4</v>
      </c>
      <c r="J221" s="43">
        <v>4</v>
      </c>
      <c r="K221" s="38" t="s">
        <v>91</v>
      </c>
      <c r="L221" s="166"/>
      <c r="M221" s="35"/>
      <c r="N221" s="174">
        <v>18.1</v>
      </c>
      <c r="O221" s="35"/>
      <c r="P221" s="43">
        <v>0</v>
      </c>
      <c r="Q221" s="43"/>
      <c r="R221" s="35"/>
      <c r="S221" s="43">
        <v>1014</v>
      </c>
      <c r="T221" s="155" t="s">
        <v>498</v>
      </c>
      <c r="U221" s="35"/>
      <c r="V221" s="35"/>
      <c r="AH221" s="189">
        <f t="shared" si="23"/>
        <v>18.76180453991678</v>
      </c>
      <c r="AI221" s="189">
        <f t="shared" si="24"/>
        <v>17.376281118859826</v>
      </c>
      <c r="AJ221" s="189">
        <f t="shared" si="25"/>
        <v>16.417481118859826</v>
      </c>
      <c r="AK221" s="189">
        <f t="shared" si="26"/>
        <v>14.419404214924302</v>
      </c>
    </row>
    <row r="222" spans="1:37" ht="12.75">
      <c r="A222" s="44">
        <v>39296</v>
      </c>
      <c r="B222" s="91">
        <v>15.1</v>
      </c>
      <c r="C222" s="43">
        <v>13.6</v>
      </c>
      <c r="D222" s="43">
        <v>20.6</v>
      </c>
      <c r="E222" s="74">
        <v>12.3</v>
      </c>
      <c r="F222" s="106">
        <f t="shared" si="21"/>
        <v>16.450000000000003</v>
      </c>
      <c r="G222" s="106">
        <f t="shared" si="20"/>
        <v>83.76234359803026</v>
      </c>
      <c r="H222" s="104">
        <f t="shared" si="22"/>
        <v>12.375350430650593</v>
      </c>
      <c r="I222" s="121">
        <v>7</v>
      </c>
      <c r="J222" s="43">
        <v>8</v>
      </c>
      <c r="K222" s="38" t="s">
        <v>261</v>
      </c>
      <c r="L222" s="166"/>
      <c r="M222" s="35"/>
      <c r="N222" s="174">
        <v>18.1</v>
      </c>
      <c r="O222" s="35"/>
      <c r="P222" s="43">
        <v>0</v>
      </c>
      <c r="Q222" s="43"/>
      <c r="R222" s="35"/>
      <c r="S222" s="43">
        <v>1012</v>
      </c>
      <c r="T222" s="155" t="s">
        <v>499</v>
      </c>
      <c r="U222" s="35"/>
      <c r="V222" s="35"/>
      <c r="AH222" s="189">
        <f t="shared" si="23"/>
        <v>17.154310910261028</v>
      </c>
      <c r="AI222" s="189">
        <f t="shared" si="24"/>
        <v>15.567352846527232</v>
      </c>
      <c r="AJ222" s="189">
        <f t="shared" si="25"/>
        <v>14.368852846527233</v>
      </c>
      <c r="AK222" s="189">
        <f t="shared" si="26"/>
        <v>12.375350430650593</v>
      </c>
    </row>
    <row r="223" spans="1:37" ht="12.75">
      <c r="A223" s="44">
        <v>39297</v>
      </c>
      <c r="B223" s="91">
        <v>16.9</v>
      </c>
      <c r="C223" s="43">
        <v>14</v>
      </c>
      <c r="D223" s="43">
        <v>22.5</v>
      </c>
      <c r="E223" s="74">
        <v>7.8</v>
      </c>
      <c r="F223" s="106">
        <f t="shared" si="21"/>
        <v>15.15</v>
      </c>
      <c r="G223" s="106">
        <f t="shared" si="20"/>
        <v>70.98211275119364</v>
      </c>
      <c r="H223" s="104">
        <f t="shared" si="22"/>
        <v>11.608413097599113</v>
      </c>
      <c r="I223" s="121">
        <v>3</v>
      </c>
      <c r="J223" s="43">
        <v>5</v>
      </c>
      <c r="K223" s="38" t="s">
        <v>219</v>
      </c>
      <c r="L223" s="166"/>
      <c r="M223" s="35"/>
      <c r="N223" s="174">
        <v>19.5</v>
      </c>
      <c r="O223" s="35"/>
      <c r="P223" s="43">
        <v>0</v>
      </c>
      <c r="Q223" s="43"/>
      <c r="R223" s="35"/>
      <c r="S223" s="43">
        <v>1020</v>
      </c>
      <c r="T223" s="155" t="s">
        <v>500</v>
      </c>
      <c r="U223" s="35"/>
      <c r="V223" s="35"/>
      <c r="AH223" s="189">
        <f t="shared" si="23"/>
        <v>19.24469765091116</v>
      </c>
      <c r="AI223" s="189">
        <f t="shared" si="24"/>
        <v>15.977392985196072</v>
      </c>
      <c r="AJ223" s="189">
        <f t="shared" si="25"/>
        <v>13.660292985196072</v>
      </c>
      <c r="AK223" s="189">
        <f t="shared" si="26"/>
        <v>11.608413097599113</v>
      </c>
    </row>
    <row r="224" spans="1:37" ht="12.75">
      <c r="A224" s="44">
        <v>39298</v>
      </c>
      <c r="B224" s="91">
        <v>20.2</v>
      </c>
      <c r="C224" s="43">
        <v>16.6</v>
      </c>
      <c r="D224" s="43">
        <v>23.6</v>
      </c>
      <c r="E224" s="74">
        <v>17.5</v>
      </c>
      <c r="F224" s="106">
        <f t="shared" si="21"/>
        <v>20.55</v>
      </c>
      <c r="G224" s="106">
        <f t="shared" si="20"/>
        <v>67.63890695338324</v>
      </c>
      <c r="H224" s="104">
        <f t="shared" si="22"/>
        <v>14.026722024554495</v>
      </c>
      <c r="I224" s="121">
        <v>14.5</v>
      </c>
      <c r="J224" s="43">
        <v>6</v>
      </c>
      <c r="K224" s="38" t="s">
        <v>219</v>
      </c>
      <c r="L224" s="166"/>
      <c r="M224" s="35"/>
      <c r="N224" s="174">
        <v>25.4</v>
      </c>
      <c r="O224" s="35"/>
      <c r="P224" s="43">
        <v>0</v>
      </c>
      <c r="Q224" s="43"/>
      <c r="R224" s="35"/>
      <c r="S224" s="43">
        <v>1018</v>
      </c>
      <c r="T224" s="155" t="s">
        <v>501</v>
      </c>
      <c r="U224" s="35"/>
      <c r="V224" s="35"/>
      <c r="AH224" s="189">
        <f t="shared" si="23"/>
        <v>23.662594987352087</v>
      </c>
      <c r="AI224" s="189">
        <f t="shared" si="24"/>
        <v>18.881520606251</v>
      </c>
      <c r="AJ224" s="189">
        <f t="shared" si="25"/>
        <v>16.005120606251005</v>
      </c>
      <c r="AK224" s="189">
        <f t="shared" si="26"/>
        <v>14.026722024554495</v>
      </c>
    </row>
    <row r="225" spans="1:37" ht="12.75">
      <c r="A225" s="44">
        <v>39299</v>
      </c>
      <c r="B225" s="91">
        <v>20.4</v>
      </c>
      <c r="C225" s="43">
        <v>16.2</v>
      </c>
      <c r="D225" s="43">
        <v>27.8</v>
      </c>
      <c r="E225" s="74">
        <v>12.5</v>
      </c>
      <c r="F225" s="106">
        <f t="shared" si="21"/>
        <v>20.15</v>
      </c>
      <c r="G225" s="106">
        <f t="shared" si="20"/>
        <v>62.8249736801896</v>
      </c>
      <c r="H225" s="104">
        <f t="shared" si="22"/>
        <v>13.082749608127159</v>
      </c>
      <c r="I225" s="121">
        <v>7</v>
      </c>
      <c r="J225" s="43">
        <v>0</v>
      </c>
      <c r="K225" s="38" t="s">
        <v>257</v>
      </c>
      <c r="L225" s="166"/>
      <c r="M225" s="35"/>
      <c r="N225" s="174">
        <v>22.5</v>
      </c>
      <c r="O225" s="35"/>
      <c r="P225" s="43">
        <v>0</v>
      </c>
      <c r="Q225" s="43"/>
      <c r="R225" s="35"/>
      <c r="S225" s="43">
        <v>1010</v>
      </c>
      <c r="T225" s="155" t="s">
        <v>502</v>
      </c>
      <c r="U225" s="35"/>
      <c r="V225" s="35"/>
      <c r="AH225" s="189">
        <f t="shared" si="23"/>
        <v>23.956780222331826</v>
      </c>
      <c r="AI225" s="189">
        <f t="shared" si="24"/>
        <v>18.406640869300837</v>
      </c>
      <c r="AJ225" s="189">
        <f t="shared" si="25"/>
        <v>15.050840869300838</v>
      </c>
      <c r="AK225" s="189">
        <f t="shared" si="26"/>
        <v>13.082749608127159</v>
      </c>
    </row>
    <row r="226" spans="1:37" ht="12.75">
      <c r="A226" s="44">
        <v>39300</v>
      </c>
      <c r="B226" s="91">
        <v>16.9</v>
      </c>
      <c r="C226" s="43">
        <v>12.4</v>
      </c>
      <c r="D226" s="43">
        <v>21.3</v>
      </c>
      <c r="E226" s="74">
        <v>14.5</v>
      </c>
      <c r="F226" s="106">
        <f t="shared" si="21"/>
        <v>17.9</v>
      </c>
      <c r="G226" s="106">
        <f t="shared" si="20"/>
        <v>56.10195779588558</v>
      </c>
      <c r="H226" s="104">
        <f t="shared" si="22"/>
        <v>8.101171326424227</v>
      </c>
      <c r="I226" s="121">
        <v>10.5</v>
      </c>
      <c r="J226" s="43">
        <v>3</v>
      </c>
      <c r="K226" s="38" t="s">
        <v>91</v>
      </c>
      <c r="L226" s="166"/>
      <c r="M226" s="35"/>
      <c r="N226" s="174">
        <v>20.3</v>
      </c>
      <c r="O226" s="35"/>
      <c r="P226" s="43">
        <v>0</v>
      </c>
      <c r="Q226" s="43"/>
      <c r="R226" s="35"/>
      <c r="S226" s="43">
        <v>1007</v>
      </c>
      <c r="T226" s="155" t="s">
        <v>503</v>
      </c>
      <c r="U226" s="35"/>
      <c r="V226" s="35"/>
      <c r="AH226" s="189">
        <f t="shared" si="23"/>
        <v>19.24469765091116</v>
      </c>
      <c r="AI226" s="189">
        <f t="shared" si="24"/>
        <v>14.392152154059962</v>
      </c>
      <c r="AJ226" s="189">
        <f t="shared" si="25"/>
        <v>10.796652154059963</v>
      </c>
      <c r="AK226" s="189">
        <f t="shared" si="26"/>
        <v>8.101171326424227</v>
      </c>
    </row>
    <row r="227" spans="1:37" ht="12.75">
      <c r="A227" s="44">
        <v>39301</v>
      </c>
      <c r="B227" s="91">
        <v>15.7</v>
      </c>
      <c r="C227" s="43">
        <v>13.3</v>
      </c>
      <c r="D227" s="43">
        <v>19</v>
      </c>
      <c r="E227" s="74">
        <v>7.4</v>
      </c>
      <c r="F227" s="106">
        <f t="shared" si="21"/>
        <v>13.2</v>
      </c>
      <c r="G227" s="106">
        <f t="shared" si="20"/>
        <v>74.87362991161952</v>
      </c>
      <c r="H227" s="104">
        <f t="shared" si="22"/>
        <v>11.259589259891</v>
      </c>
      <c r="I227" s="121">
        <v>1.5</v>
      </c>
      <c r="J227" s="43">
        <v>4</v>
      </c>
      <c r="K227" s="38" t="s">
        <v>261</v>
      </c>
      <c r="L227" s="166"/>
      <c r="M227" s="35"/>
      <c r="N227" s="174">
        <v>18.1</v>
      </c>
      <c r="O227" s="35"/>
      <c r="P227" s="43">
        <v>0</v>
      </c>
      <c r="Q227" s="43"/>
      <c r="R227" s="35"/>
      <c r="S227" s="43">
        <v>1015</v>
      </c>
      <c r="T227" s="155" t="s">
        <v>504</v>
      </c>
      <c r="U227" s="35"/>
      <c r="V227" s="35"/>
      <c r="AH227" s="189">
        <f t="shared" si="23"/>
        <v>17.82779541421407</v>
      </c>
      <c r="AI227" s="189">
        <f t="shared" si="24"/>
        <v>15.265917559839318</v>
      </c>
      <c r="AJ227" s="189">
        <f t="shared" si="25"/>
        <v>13.34831755983932</v>
      </c>
      <c r="AK227" s="189">
        <f t="shared" si="26"/>
        <v>11.259589259891</v>
      </c>
    </row>
    <row r="228" spans="1:37" ht="12.75">
      <c r="A228" s="44">
        <v>39302</v>
      </c>
      <c r="B228" s="91">
        <v>15.1</v>
      </c>
      <c r="C228" s="43">
        <v>11</v>
      </c>
      <c r="D228" s="43">
        <v>20.1</v>
      </c>
      <c r="E228" s="74">
        <v>7.8</v>
      </c>
      <c r="F228" s="106">
        <f t="shared" si="21"/>
        <v>13.950000000000001</v>
      </c>
      <c r="G228" s="106">
        <f t="shared" si="20"/>
        <v>57.38694207832773</v>
      </c>
      <c r="H228" s="104">
        <f t="shared" si="22"/>
        <v>6.751236894355385</v>
      </c>
      <c r="I228" s="121">
        <v>1.5</v>
      </c>
      <c r="J228" s="43">
        <v>2</v>
      </c>
      <c r="K228" s="38" t="s">
        <v>261</v>
      </c>
      <c r="L228" s="166"/>
      <c r="M228" s="35"/>
      <c r="N228" s="174">
        <v>18.1</v>
      </c>
      <c r="O228" s="35"/>
      <c r="P228" s="43">
        <v>0</v>
      </c>
      <c r="Q228" s="43"/>
      <c r="R228" s="35"/>
      <c r="S228" s="43">
        <v>1020</v>
      </c>
      <c r="T228" s="155" t="s">
        <v>505</v>
      </c>
      <c r="U228" s="35"/>
      <c r="V228" s="35"/>
      <c r="AH228" s="189">
        <f t="shared" si="23"/>
        <v>17.154310910261028</v>
      </c>
      <c r="AI228" s="189">
        <f t="shared" si="24"/>
        <v>13.120234466007751</v>
      </c>
      <c r="AJ228" s="189">
        <f t="shared" si="25"/>
        <v>9.844334466007751</v>
      </c>
      <c r="AK228" s="189">
        <f t="shared" si="26"/>
        <v>6.751236894355385</v>
      </c>
    </row>
    <row r="229" spans="1:37" ht="12.75">
      <c r="A229" s="44">
        <v>39303</v>
      </c>
      <c r="B229" s="91">
        <v>15.8</v>
      </c>
      <c r="C229" s="43">
        <v>12.4</v>
      </c>
      <c r="D229" s="43">
        <v>21.8</v>
      </c>
      <c r="E229" s="74">
        <v>10</v>
      </c>
      <c r="F229" s="106">
        <f t="shared" si="21"/>
        <v>15.9</v>
      </c>
      <c r="G229" s="106">
        <f t="shared" si="20"/>
        <v>65.07288328433923</v>
      </c>
      <c r="H229" s="104">
        <f t="shared" si="22"/>
        <v>9.256947966763269</v>
      </c>
      <c r="I229" s="121">
        <v>3.5</v>
      </c>
      <c r="J229" s="43">
        <v>1</v>
      </c>
      <c r="K229" s="38" t="s">
        <v>256</v>
      </c>
      <c r="L229" s="166"/>
      <c r="M229" s="35"/>
      <c r="N229" s="174">
        <v>10.3</v>
      </c>
      <c r="O229" s="35"/>
      <c r="P229" s="43">
        <v>0</v>
      </c>
      <c r="Q229" s="43"/>
      <c r="R229" s="35"/>
      <c r="S229" s="43">
        <v>1021</v>
      </c>
      <c r="T229" s="155" t="s">
        <v>506</v>
      </c>
      <c r="U229" s="35"/>
      <c r="V229" s="35"/>
      <c r="AH229" s="189">
        <f t="shared" si="23"/>
        <v>17.942269597987615</v>
      </c>
      <c r="AI229" s="189">
        <f t="shared" si="24"/>
        <v>14.392152154059962</v>
      </c>
      <c r="AJ229" s="189">
        <f t="shared" si="25"/>
        <v>11.675552154059961</v>
      </c>
      <c r="AK229" s="189">
        <f t="shared" si="26"/>
        <v>9.256947966763269</v>
      </c>
    </row>
    <row r="230" spans="1:37" ht="12.75">
      <c r="A230" s="44">
        <v>39304</v>
      </c>
      <c r="B230" s="91">
        <v>15.7</v>
      </c>
      <c r="C230" s="43">
        <v>14.7</v>
      </c>
      <c r="D230" s="43">
        <v>23.7</v>
      </c>
      <c r="E230" s="74">
        <v>7.8</v>
      </c>
      <c r="F230" s="106">
        <f t="shared" si="21"/>
        <v>15.75</v>
      </c>
      <c r="G230" s="106">
        <f t="shared" si="20"/>
        <v>89.29216309250707</v>
      </c>
      <c r="H230" s="104">
        <f t="shared" si="22"/>
        <v>13.943421155260614</v>
      </c>
      <c r="I230" s="121">
        <v>2</v>
      </c>
      <c r="J230" s="43">
        <v>2</v>
      </c>
      <c r="K230" s="38" t="s">
        <v>224</v>
      </c>
      <c r="L230" s="166"/>
      <c r="M230" s="35"/>
      <c r="N230" s="174">
        <v>14.4</v>
      </c>
      <c r="O230" s="35"/>
      <c r="P230" s="43">
        <v>0</v>
      </c>
      <c r="Q230" s="43"/>
      <c r="R230" s="35"/>
      <c r="S230" s="43">
        <v>1019</v>
      </c>
      <c r="T230" s="155" t="s">
        <v>507</v>
      </c>
      <c r="U230" s="35"/>
      <c r="V230" s="35"/>
      <c r="AH230" s="189">
        <f t="shared" si="23"/>
        <v>17.82779541421407</v>
      </c>
      <c r="AI230" s="189">
        <f t="shared" si="24"/>
        <v>16.717824157058523</v>
      </c>
      <c r="AJ230" s="189">
        <f t="shared" si="25"/>
        <v>15.918824157058523</v>
      </c>
      <c r="AK230" s="189">
        <f t="shared" si="26"/>
        <v>13.943421155260614</v>
      </c>
    </row>
    <row r="231" spans="1:37" ht="12.75">
      <c r="A231" s="44">
        <v>39305</v>
      </c>
      <c r="B231" s="91">
        <v>19</v>
      </c>
      <c r="C231" s="43">
        <v>15.6</v>
      </c>
      <c r="D231" s="43">
        <v>24.3</v>
      </c>
      <c r="E231" s="74">
        <v>13.3</v>
      </c>
      <c r="F231" s="106">
        <f t="shared" si="21"/>
        <v>18.8</v>
      </c>
      <c r="G231" s="106">
        <f t="shared" si="20"/>
        <v>68.28474612209644</v>
      </c>
      <c r="H231" s="104">
        <f t="shared" si="22"/>
        <v>13.028307534160882</v>
      </c>
      <c r="I231" s="121">
        <v>9</v>
      </c>
      <c r="J231" s="43">
        <v>3</v>
      </c>
      <c r="K231" s="38" t="s">
        <v>260</v>
      </c>
      <c r="L231" s="166"/>
      <c r="M231" s="35"/>
      <c r="N231" s="174">
        <v>20.3</v>
      </c>
      <c r="O231" s="35"/>
      <c r="P231" s="43">
        <v>0</v>
      </c>
      <c r="Q231" s="43"/>
      <c r="R231" s="35"/>
      <c r="S231" s="43">
        <v>1015</v>
      </c>
      <c r="T231" s="155" t="s">
        <v>508</v>
      </c>
      <c r="U231" s="35"/>
      <c r="V231" s="35"/>
      <c r="AH231" s="189">
        <f t="shared" si="23"/>
        <v>21.962976181766184</v>
      </c>
      <c r="AI231" s="189">
        <f t="shared" si="24"/>
        <v>17.713962526575546</v>
      </c>
      <c r="AJ231" s="189">
        <f t="shared" si="25"/>
        <v>14.997362526575547</v>
      </c>
      <c r="AK231" s="189">
        <f t="shared" si="26"/>
        <v>13.028307534160882</v>
      </c>
    </row>
    <row r="232" spans="1:37" ht="12.75">
      <c r="A232" s="44">
        <v>39306</v>
      </c>
      <c r="B232" s="91">
        <v>17.4</v>
      </c>
      <c r="C232" s="43">
        <v>15.4</v>
      </c>
      <c r="D232" s="43">
        <v>20.5</v>
      </c>
      <c r="E232" s="74">
        <v>13.7</v>
      </c>
      <c r="F232" s="106">
        <f t="shared" si="21"/>
        <v>17.1</v>
      </c>
      <c r="G232" s="106">
        <f aca="true" t="shared" si="27" ref="G232:G295">100*(AJ232/AH232)</f>
        <v>79.99656133453766</v>
      </c>
      <c r="H232" s="104">
        <f t="shared" si="22"/>
        <v>13.91571118096045</v>
      </c>
      <c r="I232" s="121">
        <v>9</v>
      </c>
      <c r="J232" s="43">
        <v>7</v>
      </c>
      <c r="K232" s="38" t="s">
        <v>258</v>
      </c>
      <c r="L232" s="166"/>
      <c r="M232" s="35"/>
      <c r="N232" s="174">
        <v>20.3</v>
      </c>
      <c r="O232" s="35"/>
      <c r="P232" s="43">
        <v>0</v>
      </c>
      <c r="Q232" s="43"/>
      <c r="R232" s="35"/>
      <c r="S232" s="43">
        <v>1006</v>
      </c>
      <c r="T232" s="155" t="s">
        <v>509</v>
      </c>
      <c r="U232" s="35"/>
      <c r="V232" s="35"/>
      <c r="AH232" s="189">
        <f t="shared" si="23"/>
        <v>19.863614328178834</v>
      </c>
      <c r="AI232" s="189">
        <f t="shared" si="24"/>
        <v>17.48820841929759</v>
      </c>
      <c r="AJ232" s="189">
        <f t="shared" si="25"/>
        <v>15.89020841929759</v>
      </c>
      <c r="AK232" s="189">
        <f t="shared" si="26"/>
        <v>13.91571118096045</v>
      </c>
    </row>
    <row r="233" spans="1:37" ht="12.75">
      <c r="A233" s="44">
        <v>39307</v>
      </c>
      <c r="B233" s="91">
        <v>16.1</v>
      </c>
      <c r="C233" s="43">
        <v>13.7</v>
      </c>
      <c r="D233" s="43">
        <v>20.2</v>
      </c>
      <c r="E233" s="74">
        <v>11.3</v>
      </c>
      <c r="F233" s="106">
        <f t="shared" si="21"/>
        <v>15.75</v>
      </c>
      <c r="G233" s="106">
        <f t="shared" si="27"/>
        <v>75.18703841225557</v>
      </c>
      <c r="H233" s="104">
        <f t="shared" si="22"/>
        <v>11.708944416279513</v>
      </c>
      <c r="I233" s="121">
        <v>5.5</v>
      </c>
      <c r="J233" s="43">
        <v>6</v>
      </c>
      <c r="K233" s="38" t="s">
        <v>260</v>
      </c>
      <c r="L233" s="166"/>
      <c r="M233" s="35"/>
      <c r="N233" s="174">
        <v>21.8</v>
      </c>
      <c r="O233" s="35"/>
      <c r="P233" s="43">
        <v>4</v>
      </c>
      <c r="Q233" s="43"/>
      <c r="R233" s="35"/>
      <c r="S233" s="43">
        <v>1007</v>
      </c>
      <c r="T233" s="155" t="s">
        <v>510</v>
      </c>
      <c r="U233" s="35"/>
      <c r="V233" s="35"/>
      <c r="AH233" s="189">
        <f t="shared" si="23"/>
        <v>18.289570683885234</v>
      </c>
      <c r="AI233" s="189">
        <f t="shared" si="24"/>
        <v>15.668986535529427</v>
      </c>
      <c r="AJ233" s="189">
        <f t="shared" si="25"/>
        <v>13.751386535529425</v>
      </c>
      <c r="AK233" s="189">
        <f t="shared" si="26"/>
        <v>11.708944416279513</v>
      </c>
    </row>
    <row r="234" spans="1:37" ht="12.75">
      <c r="A234" s="44">
        <v>39308</v>
      </c>
      <c r="B234" s="91">
        <v>16</v>
      </c>
      <c r="C234" s="43">
        <v>15.8</v>
      </c>
      <c r="D234" s="43">
        <v>20.2</v>
      </c>
      <c r="E234" s="74">
        <v>14.1</v>
      </c>
      <c r="F234" s="106">
        <f t="shared" si="21"/>
        <v>17.15</v>
      </c>
      <c r="G234" s="106">
        <f t="shared" si="27"/>
        <v>97.85021056838173</v>
      </c>
      <c r="H234" s="104">
        <f t="shared" si="22"/>
        <v>15.660249454750936</v>
      </c>
      <c r="I234" s="121">
        <v>11.5</v>
      </c>
      <c r="J234" s="43">
        <v>8</v>
      </c>
      <c r="K234" s="38" t="s">
        <v>222</v>
      </c>
      <c r="L234" s="166"/>
      <c r="M234" s="35"/>
      <c r="N234" s="174">
        <v>29.5</v>
      </c>
      <c r="O234" s="35"/>
      <c r="P234" s="43">
        <v>5</v>
      </c>
      <c r="Q234" s="43"/>
      <c r="R234" s="35"/>
      <c r="S234" s="43">
        <v>998</v>
      </c>
      <c r="T234" s="155" t="s">
        <v>511</v>
      </c>
      <c r="U234" s="35"/>
      <c r="V234" s="35"/>
      <c r="AH234" s="189">
        <f t="shared" si="23"/>
        <v>18.173154145192665</v>
      </c>
      <c r="AI234" s="189">
        <f t="shared" si="24"/>
        <v>17.942269597987615</v>
      </c>
      <c r="AJ234" s="189">
        <f t="shared" si="25"/>
        <v>17.782469597987614</v>
      </c>
      <c r="AK234" s="189">
        <f t="shared" si="26"/>
        <v>15.660249454750936</v>
      </c>
    </row>
    <row r="235" spans="1:37" ht="12.75">
      <c r="A235" s="44">
        <v>39309</v>
      </c>
      <c r="B235" s="91">
        <v>16.3</v>
      </c>
      <c r="C235" s="43">
        <v>16</v>
      </c>
      <c r="D235" s="43">
        <v>19.2</v>
      </c>
      <c r="E235" s="74">
        <v>15.6</v>
      </c>
      <c r="F235" s="106">
        <f t="shared" si="21"/>
        <v>17.4</v>
      </c>
      <c r="G235" s="106">
        <f t="shared" si="27"/>
        <v>96.81007373941858</v>
      </c>
      <c r="H235" s="104">
        <f t="shared" si="22"/>
        <v>15.792319101257402</v>
      </c>
      <c r="I235" s="121">
        <v>10.5</v>
      </c>
      <c r="J235" s="43">
        <v>8</v>
      </c>
      <c r="K235" s="38" t="s">
        <v>224</v>
      </c>
      <c r="L235" s="166"/>
      <c r="M235" s="35"/>
      <c r="N235" s="174">
        <v>21.8</v>
      </c>
      <c r="O235" s="35"/>
      <c r="P235" s="43">
        <v>2</v>
      </c>
      <c r="Q235" s="43"/>
      <c r="R235" s="35"/>
      <c r="S235" s="43">
        <v>992</v>
      </c>
      <c r="T235" s="155" t="s">
        <v>512</v>
      </c>
      <c r="U235" s="35"/>
      <c r="V235" s="35"/>
      <c r="AH235" s="189">
        <f t="shared" si="23"/>
        <v>18.524367818852948</v>
      </c>
      <c r="AI235" s="189">
        <f t="shared" si="24"/>
        <v>18.173154145192665</v>
      </c>
      <c r="AJ235" s="189">
        <f t="shared" si="25"/>
        <v>17.933454145192666</v>
      </c>
      <c r="AK235" s="189">
        <f t="shared" si="26"/>
        <v>15.792319101257402</v>
      </c>
    </row>
    <row r="236" spans="1:37" ht="12.75">
      <c r="A236" s="44">
        <v>39310</v>
      </c>
      <c r="B236" s="91">
        <v>13.6</v>
      </c>
      <c r="C236" s="43">
        <v>11</v>
      </c>
      <c r="D236" s="43">
        <v>16.5</v>
      </c>
      <c r="E236" s="74">
        <v>10.1</v>
      </c>
      <c r="F236" s="106">
        <f t="shared" si="21"/>
        <v>13.3</v>
      </c>
      <c r="G236" s="106">
        <f t="shared" si="27"/>
        <v>70.93585258119968</v>
      </c>
      <c r="H236" s="104">
        <f t="shared" si="22"/>
        <v>8.43302574841407</v>
      </c>
      <c r="I236" s="121">
        <v>5</v>
      </c>
      <c r="J236" s="43">
        <v>8</v>
      </c>
      <c r="K236" s="38" t="s">
        <v>219</v>
      </c>
      <c r="L236" s="166"/>
      <c r="M236" s="35"/>
      <c r="N236" s="174">
        <v>21.8</v>
      </c>
      <c r="O236" s="35"/>
      <c r="P236" s="43">
        <v>1</v>
      </c>
      <c r="Q236" s="43"/>
      <c r="R236" s="35"/>
      <c r="S236" s="43">
        <v>1006</v>
      </c>
      <c r="T236" s="155" t="s">
        <v>513</v>
      </c>
      <c r="U236" s="35"/>
      <c r="V236" s="35"/>
      <c r="AH236" s="189">
        <f t="shared" si="23"/>
        <v>15.567352846527232</v>
      </c>
      <c r="AI236" s="189">
        <f t="shared" si="24"/>
        <v>13.120234466007751</v>
      </c>
      <c r="AJ236" s="189">
        <f t="shared" si="25"/>
        <v>11.04283446600775</v>
      </c>
      <c r="AK236" s="189">
        <f t="shared" si="26"/>
        <v>8.43302574841407</v>
      </c>
    </row>
    <row r="237" spans="1:37" ht="12.75">
      <c r="A237" s="44">
        <v>39311</v>
      </c>
      <c r="B237" s="91">
        <v>14.7</v>
      </c>
      <c r="C237" s="43">
        <v>12.4</v>
      </c>
      <c r="D237" s="43">
        <v>18.7</v>
      </c>
      <c r="E237" s="74">
        <v>7.1</v>
      </c>
      <c r="F237" s="106">
        <f t="shared" si="21"/>
        <v>12.899999999999999</v>
      </c>
      <c r="G237" s="106">
        <f t="shared" si="27"/>
        <v>75.09620890921549</v>
      </c>
      <c r="H237" s="104">
        <f t="shared" si="22"/>
        <v>10.338505538740112</v>
      </c>
      <c r="I237" s="121">
        <v>2</v>
      </c>
      <c r="J237" s="43">
        <v>3</v>
      </c>
      <c r="K237" s="38" t="s">
        <v>219</v>
      </c>
      <c r="L237" s="166"/>
      <c r="M237" s="35"/>
      <c r="N237" s="174">
        <v>21</v>
      </c>
      <c r="O237" s="35"/>
      <c r="P237" s="43">
        <v>1</v>
      </c>
      <c r="Q237" s="43"/>
      <c r="R237" s="35"/>
      <c r="S237" s="43">
        <v>1014</v>
      </c>
      <c r="T237" s="155" t="s">
        <v>514</v>
      </c>
      <c r="U237" s="35"/>
      <c r="V237" s="35"/>
      <c r="AH237" s="189">
        <f t="shared" si="23"/>
        <v>16.717824157058523</v>
      </c>
      <c r="AI237" s="189">
        <f t="shared" si="24"/>
        <v>14.392152154059962</v>
      </c>
      <c r="AJ237" s="189">
        <f t="shared" si="25"/>
        <v>12.554452154059963</v>
      </c>
      <c r="AK237" s="189">
        <f t="shared" si="26"/>
        <v>10.338505538740112</v>
      </c>
    </row>
    <row r="238" spans="1:37" ht="12.75">
      <c r="A238" s="44">
        <v>39312</v>
      </c>
      <c r="B238" s="91">
        <v>15.9</v>
      </c>
      <c r="C238" s="43">
        <v>14.3</v>
      </c>
      <c r="D238" s="43">
        <v>17.1</v>
      </c>
      <c r="E238" s="74">
        <v>13.5</v>
      </c>
      <c r="F238" s="106">
        <f t="shared" si="21"/>
        <v>15.3</v>
      </c>
      <c r="G238" s="106">
        <f t="shared" si="27"/>
        <v>83.1389200739641</v>
      </c>
      <c r="H238" s="104">
        <f t="shared" si="22"/>
        <v>13.043956652564797</v>
      </c>
      <c r="I238" s="121">
        <v>9.5</v>
      </c>
      <c r="J238" s="43">
        <v>8</v>
      </c>
      <c r="K238" s="38" t="s">
        <v>222</v>
      </c>
      <c r="L238" s="166"/>
      <c r="M238" s="35"/>
      <c r="N238" s="174">
        <v>25.4</v>
      </c>
      <c r="O238" s="35"/>
      <c r="P238" s="43">
        <v>4</v>
      </c>
      <c r="Q238" s="43"/>
      <c r="R238" s="35"/>
      <c r="S238" s="43">
        <v>1008</v>
      </c>
      <c r="T238" s="155" t="s">
        <v>515</v>
      </c>
      <c r="U238" s="35"/>
      <c r="V238" s="35"/>
      <c r="AH238" s="189">
        <f t="shared" si="23"/>
        <v>18.057388147749236</v>
      </c>
      <c r="AI238" s="189">
        <f t="shared" si="24"/>
        <v>16.291117499602702</v>
      </c>
      <c r="AJ238" s="189">
        <f t="shared" si="25"/>
        <v>15.012717499602703</v>
      </c>
      <c r="AK238" s="189">
        <f t="shared" si="26"/>
        <v>13.043956652564797</v>
      </c>
    </row>
    <row r="239" spans="1:37" ht="12.75">
      <c r="A239" s="44">
        <v>39313</v>
      </c>
      <c r="B239" s="91">
        <v>14.8</v>
      </c>
      <c r="C239" s="43">
        <v>14.5</v>
      </c>
      <c r="D239" s="43">
        <v>18.6</v>
      </c>
      <c r="E239" s="74">
        <v>14.3</v>
      </c>
      <c r="F239" s="106">
        <f t="shared" si="21"/>
        <v>16.450000000000003</v>
      </c>
      <c r="G239" s="106">
        <f t="shared" si="27"/>
        <v>96.6571925572651</v>
      </c>
      <c r="H239" s="104">
        <f t="shared" si="22"/>
        <v>14.27385232566414</v>
      </c>
      <c r="I239" s="121">
        <v>10</v>
      </c>
      <c r="J239" s="43">
        <v>8</v>
      </c>
      <c r="K239" s="38" t="s">
        <v>260</v>
      </c>
      <c r="L239" s="166"/>
      <c r="M239" s="35"/>
      <c r="N239" s="174">
        <v>20.3</v>
      </c>
      <c r="O239" s="35"/>
      <c r="P239" s="43">
        <v>11</v>
      </c>
      <c r="Q239" s="43"/>
      <c r="R239" s="35"/>
      <c r="S239" s="43">
        <v>1004</v>
      </c>
      <c r="T239" s="155" t="s">
        <v>516</v>
      </c>
      <c r="U239" s="35"/>
      <c r="V239" s="35"/>
      <c r="AH239" s="189">
        <f t="shared" si="23"/>
        <v>16.8260215853932</v>
      </c>
      <c r="AI239" s="189">
        <f t="shared" si="24"/>
        <v>16.503260083520495</v>
      </c>
      <c r="AJ239" s="189">
        <f t="shared" si="25"/>
        <v>16.263560083520495</v>
      </c>
      <c r="AK239" s="189">
        <f t="shared" si="26"/>
        <v>14.27385232566414</v>
      </c>
    </row>
    <row r="240" spans="1:37" ht="12.75">
      <c r="A240" s="44">
        <v>39314</v>
      </c>
      <c r="B240" s="91">
        <v>13.7</v>
      </c>
      <c r="C240" s="43">
        <v>13.1</v>
      </c>
      <c r="D240" s="43">
        <v>18</v>
      </c>
      <c r="E240" s="74">
        <v>12.1</v>
      </c>
      <c r="F240" s="106">
        <f t="shared" si="21"/>
        <v>15.05</v>
      </c>
      <c r="G240" s="106">
        <f t="shared" si="27"/>
        <v>93.10379316362638</v>
      </c>
      <c r="H240" s="104">
        <f t="shared" si="22"/>
        <v>12.606262213227975</v>
      </c>
      <c r="I240" s="121">
        <v>8.5</v>
      </c>
      <c r="J240" s="43">
        <v>8</v>
      </c>
      <c r="K240" s="38" t="s">
        <v>261</v>
      </c>
      <c r="L240" s="166"/>
      <c r="M240" s="35"/>
      <c r="N240" s="174">
        <v>13.7</v>
      </c>
      <c r="O240" s="35"/>
      <c r="P240" s="43">
        <v>0</v>
      </c>
      <c r="Q240" s="43"/>
      <c r="R240" s="35"/>
      <c r="S240" s="43">
        <v>1006</v>
      </c>
      <c r="T240" s="155" t="s">
        <v>517</v>
      </c>
      <c r="U240" s="35"/>
      <c r="V240" s="35"/>
      <c r="AH240" s="189">
        <f t="shared" si="23"/>
        <v>15.668986535529427</v>
      </c>
      <c r="AI240" s="189">
        <f t="shared" si="24"/>
        <v>15.067820814875786</v>
      </c>
      <c r="AJ240" s="189">
        <f t="shared" si="25"/>
        <v>14.588420814875786</v>
      </c>
      <c r="AK240" s="189">
        <f t="shared" si="26"/>
        <v>12.606262213227975</v>
      </c>
    </row>
    <row r="241" spans="1:37" ht="12.75">
      <c r="A241" s="44">
        <v>39315</v>
      </c>
      <c r="B241" s="91">
        <v>14.5</v>
      </c>
      <c r="C241" s="43">
        <v>12.6</v>
      </c>
      <c r="D241" s="43">
        <v>18.9</v>
      </c>
      <c r="E241" s="74">
        <v>13</v>
      </c>
      <c r="F241" s="106">
        <f t="shared" si="21"/>
        <v>15.95</v>
      </c>
      <c r="G241" s="106">
        <f t="shared" si="27"/>
        <v>79.16210189563886</v>
      </c>
      <c r="H241" s="104">
        <f t="shared" si="22"/>
        <v>10.935765031495333</v>
      </c>
      <c r="I241" s="121">
        <v>8.5</v>
      </c>
      <c r="J241" s="43">
        <v>8</v>
      </c>
      <c r="K241" s="38" t="s">
        <v>226</v>
      </c>
      <c r="L241" s="166"/>
      <c r="M241" s="35"/>
      <c r="N241" s="174">
        <v>15.1</v>
      </c>
      <c r="O241" s="35"/>
      <c r="P241" s="43">
        <v>0</v>
      </c>
      <c r="Q241" s="43"/>
      <c r="R241" s="35"/>
      <c r="S241" s="43">
        <v>1015</v>
      </c>
      <c r="T241" s="155" t="s">
        <v>518</v>
      </c>
      <c r="U241" s="35"/>
      <c r="V241" s="35"/>
      <c r="AH241" s="189">
        <f t="shared" si="23"/>
        <v>16.503260083520495</v>
      </c>
      <c r="AI241" s="189">
        <f t="shared" si="24"/>
        <v>14.58242756341879</v>
      </c>
      <c r="AJ241" s="189">
        <f t="shared" si="25"/>
        <v>13.06432756341879</v>
      </c>
      <c r="AK241" s="189">
        <f t="shared" si="26"/>
        <v>10.935765031495333</v>
      </c>
    </row>
    <row r="242" spans="1:37" ht="12.75">
      <c r="A242" s="44">
        <v>39316</v>
      </c>
      <c r="B242" s="91">
        <v>16.1</v>
      </c>
      <c r="C242" s="43">
        <v>13.2</v>
      </c>
      <c r="D242" s="43">
        <v>21.4</v>
      </c>
      <c r="E242" s="74">
        <v>13.7</v>
      </c>
      <c r="F242" s="106">
        <f t="shared" si="21"/>
        <v>17.549999999999997</v>
      </c>
      <c r="G242" s="106">
        <f t="shared" si="27"/>
        <v>70.25580456814002</v>
      </c>
      <c r="H242" s="104">
        <f t="shared" si="22"/>
        <v>10.686647130138258</v>
      </c>
      <c r="I242" s="121">
        <v>7.5</v>
      </c>
      <c r="J242" s="43">
        <v>5</v>
      </c>
      <c r="K242" s="38" t="s">
        <v>262</v>
      </c>
      <c r="L242" s="166"/>
      <c r="M242" s="35"/>
      <c r="N242" s="174">
        <v>20.3</v>
      </c>
      <c r="O242" s="35"/>
      <c r="P242" s="43">
        <v>0</v>
      </c>
      <c r="Q242" s="43"/>
      <c r="R242" s="35"/>
      <c r="S242" s="43">
        <v>1019</v>
      </c>
      <c r="T242" s="155" t="s">
        <v>519</v>
      </c>
      <c r="U242" s="35"/>
      <c r="V242" s="35"/>
      <c r="AH242" s="189">
        <f t="shared" si="23"/>
        <v>18.289570683885234</v>
      </c>
      <c r="AI242" s="189">
        <f t="shared" si="24"/>
        <v>15.166585036022243</v>
      </c>
      <c r="AJ242" s="189">
        <f t="shared" si="25"/>
        <v>12.84948503602224</v>
      </c>
      <c r="AK242" s="189">
        <f t="shared" si="26"/>
        <v>10.686647130138258</v>
      </c>
    </row>
    <row r="243" spans="1:37" ht="12.75">
      <c r="A243" s="44">
        <v>39317</v>
      </c>
      <c r="B243" s="91">
        <v>17.9</v>
      </c>
      <c r="C243" s="43">
        <v>13.7</v>
      </c>
      <c r="D243" s="43">
        <v>24.7</v>
      </c>
      <c r="E243" s="74">
        <v>9.7</v>
      </c>
      <c r="F243" s="106">
        <f t="shared" si="21"/>
        <v>17.2</v>
      </c>
      <c r="G243" s="106">
        <f t="shared" si="27"/>
        <v>60.06458962246018</v>
      </c>
      <c r="H243" s="104">
        <f t="shared" si="22"/>
        <v>10.048417396538273</v>
      </c>
      <c r="I243" s="121">
        <v>4</v>
      </c>
      <c r="J243" s="43">
        <v>1</v>
      </c>
      <c r="K243" s="38" t="s">
        <v>260</v>
      </c>
      <c r="L243" s="166"/>
      <c r="M243" s="35"/>
      <c r="N243" s="174">
        <v>19.5</v>
      </c>
      <c r="O243" s="35"/>
      <c r="P243" s="43">
        <v>0</v>
      </c>
      <c r="Q243" s="43"/>
      <c r="R243" s="35"/>
      <c r="S243" s="43">
        <v>1018</v>
      </c>
      <c r="T243" s="155" t="s">
        <v>520</v>
      </c>
      <c r="U243" s="35"/>
      <c r="V243" s="35"/>
      <c r="AH243" s="189">
        <f t="shared" si="23"/>
        <v>20.49990953559285</v>
      </c>
      <c r="AI243" s="189">
        <f t="shared" si="24"/>
        <v>15.668986535529427</v>
      </c>
      <c r="AJ243" s="189">
        <f t="shared" si="25"/>
        <v>12.313186535529429</v>
      </c>
      <c r="AK243" s="189">
        <f t="shared" si="26"/>
        <v>10.048417396538273</v>
      </c>
    </row>
    <row r="244" spans="1:37" ht="12.75">
      <c r="A244" s="44">
        <v>39318</v>
      </c>
      <c r="B244" s="91">
        <v>16.2</v>
      </c>
      <c r="C244" s="43">
        <v>12.5</v>
      </c>
      <c r="D244" s="43">
        <v>23.7</v>
      </c>
      <c r="E244" s="74">
        <v>9.6</v>
      </c>
      <c r="F244" s="106">
        <f t="shared" si="21"/>
        <v>16.65</v>
      </c>
      <c r="G244" s="106">
        <f t="shared" si="27"/>
        <v>62.64432158784853</v>
      </c>
      <c r="H244" s="104">
        <f t="shared" si="22"/>
        <v>9.071875976453901</v>
      </c>
      <c r="I244" s="121">
        <v>4.5</v>
      </c>
      <c r="J244" s="43">
        <v>1</v>
      </c>
      <c r="K244" s="38" t="s">
        <v>261</v>
      </c>
      <c r="L244" s="166"/>
      <c r="M244" s="35"/>
      <c r="N244" s="174">
        <v>16.6</v>
      </c>
      <c r="O244" s="35"/>
      <c r="P244" s="43">
        <v>0</v>
      </c>
      <c r="Q244" s="43"/>
      <c r="R244" s="35"/>
      <c r="S244" s="43">
        <v>1025</v>
      </c>
      <c r="T244" s="155" t="s">
        <v>521</v>
      </c>
      <c r="U244" s="35"/>
      <c r="V244" s="35"/>
      <c r="AH244" s="189">
        <f t="shared" si="23"/>
        <v>18.406640869300837</v>
      </c>
      <c r="AI244" s="189">
        <f t="shared" si="24"/>
        <v>14.487015299685174</v>
      </c>
      <c r="AJ244" s="189">
        <f t="shared" si="25"/>
        <v>11.530715299685173</v>
      </c>
      <c r="AK244" s="189">
        <f t="shared" si="26"/>
        <v>9.071875976453901</v>
      </c>
    </row>
    <row r="245" spans="1:37" ht="12.75">
      <c r="A245" s="128">
        <v>39319</v>
      </c>
      <c r="B245" s="91">
        <v>16.6</v>
      </c>
      <c r="C245" s="43">
        <v>16.4</v>
      </c>
      <c r="D245" s="43">
        <v>26.4</v>
      </c>
      <c r="E245" s="74">
        <v>10.3</v>
      </c>
      <c r="F245" s="106">
        <f t="shared" si="21"/>
        <v>18.35</v>
      </c>
      <c r="G245" s="106">
        <f t="shared" si="27"/>
        <v>97.88912157746768</v>
      </c>
      <c r="H245" s="104">
        <f t="shared" si="22"/>
        <v>16.264886423193584</v>
      </c>
      <c r="I245" s="121">
        <v>5</v>
      </c>
      <c r="J245" s="43">
        <v>7</v>
      </c>
      <c r="K245" s="38" t="s">
        <v>260</v>
      </c>
      <c r="L245" s="166"/>
      <c r="M245" s="35"/>
      <c r="N245" s="174">
        <v>16.6</v>
      </c>
      <c r="O245" s="35"/>
      <c r="P245" s="43">
        <v>0</v>
      </c>
      <c r="Q245" s="43"/>
      <c r="R245" s="35"/>
      <c r="S245" s="43">
        <v>1028</v>
      </c>
      <c r="T245" s="155" t="s">
        <v>522</v>
      </c>
      <c r="U245" s="35"/>
      <c r="V245" s="35"/>
      <c r="AH245" s="189">
        <f t="shared" si="23"/>
        <v>18.881520606251</v>
      </c>
      <c r="AI245" s="189">
        <f t="shared" si="24"/>
        <v>18.642754661927654</v>
      </c>
      <c r="AJ245" s="189">
        <f t="shared" si="25"/>
        <v>18.482954661927653</v>
      </c>
      <c r="AK245" s="189">
        <f t="shared" si="26"/>
        <v>16.264886423193584</v>
      </c>
    </row>
    <row r="246" spans="1:37" ht="12.75">
      <c r="A246" s="44">
        <v>39320</v>
      </c>
      <c r="B246" s="91">
        <v>16.6</v>
      </c>
      <c r="C246" s="43">
        <v>12.8</v>
      </c>
      <c r="D246" s="43">
        <v>20.6</v>
      </c>
      <c r="E246" s="74">
        <v>13.4</v>
      </c>
      <c r="F246" s="106">
        <f t="shared" si="21"/>
        <v>17</v>
      </c>
      <c r="G246" s="106">
        <f t="shared" si="27"/>
        <v>62.17036505193728</v>
      </c>
      <c r="H246" s="104">
        <f t="shared" si="22"/>
        <v>9.337018931508878</v>
      </c>
      <c r="I246" s="121">
        <v>8</v>
      </c>
      <c r="J246" s="43">
        <v>0</v>
      </c>
      <c r="K246" s="38" t="s">
        <v>91</v>
      </c>
      <c r="L246" s="166"/>
      <c r="M246" s="35"/>
      <c r="N246" s="174">
        <v>19.5</v>
      </c>
      <c r="O246" s="35"/>
      <c r="P246" s="43">
        <v>0</v>
      </c>
      <c r="Q246" s="43"/>
      <c r="R246" s="35"/>
      <c r="S246" s="43">
        <v>1030</v>
      </c>
      <c r="T246" s="155" t="s">
        <v>523</v>
      </c>
      <c r="U246" s="35"/>
      <c r="V246" s="35"/>
      <c r="AH246" s="189">
        <f t="shared" si="23"/>
        <v>18.881520606251</v>
      </c>
      <c r="AI246" s="189">
        <f t="shared" si="24"/>
        <v>14.77491028826301</v>
      </c>
      <c r="AJ246" s="189">
        <f t="shared" si="25"/>
        <v>11.73871028826301</v>
      </c>
      <c r="AK246" s="189">
        <f t="shared" si="26"/>
        <v>9.337018931508878</v>
      </c>
    </row>
    <row r="247" spans="1:37" ht="12.75">
      <c r="A247" s="44">
        <v>39321</v>
      </c>
      <c r="B247" s="91">
        <v>14</v>
      </c>
      <c r="C247" s="43">
        <v>12.4</v>
      </c>
      <c r="D247" s="43">
        <v>18</v>
      </c>
      <c r="E247" s="74">
        <v>6.9</v>
      </c>
      <c r="F247" s="106">
        <f t="shared" si="21"/>
        <v>12.45</v>
      </c>
      <c r="G247" s="106">
        <f t="shared" si="27"/>
        <v>82.07692059781324</v>
      </c>
      <c r="H247" s="104">
        <f t="shared" si="22"/>
        <v>10.992564416317641</v>
      </c>
      <c r="I247" s="121">
        <v>1.5</v>
      </c>
      <c r="J247" s="43">
        <v>4</v>
      </c>
      <c r="K247" s="38" t="s">
        <v>227</v>
      </c>
      <c r="L247" s="166"/>
      <c r="M247" s="35"/>
      <c r="N247" s="174">
        <v>21</v>
      </c>
      <c r="O247" s="35"/>
      <c r="P247" s="43">
        <v>0</v>
      </c>
      <c r="Q247" s="43"/>
      <c r="R247" s="35"/>
      <c r="S247" s="43">
        <v>1026</v>
      </c>
      <c r="T247" s="155" t="s">
        <v>524</v>
      </c>
      <c r="U247" s="35"/>
      <c r="V247" s="35"/>
      <c r="AH247" s="189">
        <f t="shared" si="23"/>
        <v>15.977392985196072</v>
      </c>
      <c r="AI247" s="189">
        <f t="shared" si="24"/>
        <v>14.392152154059962</v>
      </c>
      <c r="AJ247" s="189">
        <f t="shared" si="25"/>
        <v>13.113752154059963</v>
      </c>
      <c r="AK247" s="189">
        <f t="shared" si="26"/>
        <v>10.992564416317641</v>
      </c>
    </row>
    <row r="248" spans="1:37" ht="12.75">
      <c r="A248" s="44">
        <v>39322</v>
      </c>
      <c r="B248" s="91">
        <v>13.8</v>
      </c>
      <c r="C248" s="43">
        <v>13.2</v>
      </c>
      <c r="D248" s="43">
        <v>19.5</v>
      </c>
      <c r="E248" s="74">
        <v>11.4</v>
      </c>
      <c r="F248" s="106">
        <f t="shared" si="21"/>
        <v>15.45</v>
      </c>
      <c r="G248" s="106">
        <f t="shared" si="27"/>
        <v>93.12660198410165</v>
      </c>
      <c r="H248" s="104">
        <f t="shared" si="22"/>
        <v>12.709134440853465</v>
      </c>
      <c r="I248" s="121">
        <v>6.5</v>
      </c>
      <c r="J248" s="43">
        <v>8</v>
      </c>
      <c r="K248" s="38" t="s">
        <v>223</v>
      </c>
      <c r="L248" s="166"/>
      <c r="M248" s="35"/>
      <c r="N248" s="174">
        <v>10.3</v>
      </c>
      <c r="O248" s="35"/>
      <c r="P248" s="43">
        <v>0</v>
      </c>
      <c r="Q248" s="43"/>
      <c r="R248" s="35"/>
      <c r="S248" s="43">
        <v>1023</v>
      </c>
      <c r="T248" s="155" t="s">
        <v>525</v>
      </c>
      <c r="U248" s="35"/>
      <c r="V248" s="35"/>
      <c r="AH248" s="189">
        <f t="shared" si="23"/>
        <v>15.771202559854595</v>
      </c>
      <c r="AI248" s="189">
        <f t="shared" si="24"/>
        <v>15.166585036022243</v>
      </c>
      <c r="AJ248" s="189">
        <f t="shared" si="25"/>
        <v>14.68718503602224</v>
      </c>
      <c r="AK248" s="189">
        <f t="shared" si="26"/>
        <v>12.709134440853465</v>
      </c>
    </row>
    <row r="249" spans="1:37" ht="12.75">
      <c r="A249" s="129">
        <v>39323</v>
      </c>
      <c r="B249" s="91">
        <v>14</v>
      </c>
      <c r="C249" s="43">
        <v>13.6</v>
      </c>
      <c r="D249" s="43">
        <v>19.4</v>
      </c>
      <c r="E249" s="74">
        <v>7.2</v>
      </c>
      <c r="F249" s="106">
        <f t="shared" si="21"/>
        <v>13.299999999999999</v>
      </c>
      <c r="G249" s="106">
        <f t="shared" si="27"/>
        <v>95.43329666269777</v>
      </c>
      <c r="H249" s="104">
        <f t="shared" si="22"/>
        <v>13.28175602087182</v>
      </c>
      <c r="I249" s="121">
        <v>1.5</v>
      </c>
      <c r="J249" s="43">
        <v>4</v>
      </c>
      <c r="K249" s="38" t="s">
        <v>227</v>
      </c>
      <c r="L249" s="166"/>
      <c r="M249" s="35"/>
      <c r="N249" s="174">
        <v>18.1</v>
      </c>
      <c r="O249" s="35"/>
      <c r="P249" s="43">
        <v>0</v>
      </c>
      <c r="Q249" s="43"/>
      <c r="R249" s="35"/>
      <c r="S249" s="43">
        <v>1021</v>
      </c>
      <c r="T249" s="155" t="s">
        <v>526</v>
      </c>
      <c r="U249" s="35"/>
      <c r="V249" s="35"/>
      <c r="AH249" s="189">
        <f t="shared" si="23"/>
        <v>15.977392985196072</v>
      </c>
      <c r="AI249" s="189">
        <f t="shared" si="24"/>
        <v>15.567352846527232</v>
      </c>
      <c r="AJ249" s="189">
        <f t="shared" si="25"/>
        <v>15.24775284652723</v>
      </c>
      <c r="AK249" s="189">
        <f t="shared" si="26"/>
        <v>13.28175602087182</v>
      </c>
    </row>
    <row r="250" spans="1:37" ht="12.75">
      <c r="A250" s="44">
        <v>39324</v>
      </c>
      <c r="B250" s="91">
        <v>15.7</v>
      </c>
      <c r="C250" s="43">
        <v>14</v>
      </c>
      <c r="D250" s="43">
        <v>18.4</v>
      </c>
      <c r="E250" s="74">
        <v>11</v>
      </c>
      <c r="F250" s="106">
        <f t="shared" si="21"/>
        <v>14.7</v>
      </c>
      <c r="G250" s="106">
        <f t="shared" si="27"/>
        <v>82.00168694745227</v>
      </c>
      <c r="H250" s="104">
        <f t="shared" si="22"/>
        <v>12.63827552065143</v>
      </c>
      <c r="I250" s="121">
        <v>5</v>
      </c>
      <c r="J250" s="43">
        <v>8</v>
      </c>
      <c r="K250" s="38" t="s">
        <v>91</v>
      </c>
      <c r="L250" s="166"/>
      <c r="M250" s="35"/>
      <c r="N250" s="174">
        <v>31.7</v>
      </c>
      <c r="O250" s="35"/>
      <c r="P250" s="43">
        <v>0</v>
      </c>
      <c r="Q250" s="43"/>
      <c r="R250" s="35"/>
      <c r="S250" s="43">
        <v>1021</v>
      </c>
      <c r="T250" s="155" t="s">
        <v>527</v>
      </c>
      <c r="U250" s="35"/>
      <c r="V250" s="35"/>
      <c r="AH250" s="189">
        <f t="shared" si="23"/>
        <v>17.82779541421407</v>
      </c>
      <c r="AI250" s="189">
        <f t="shared" si="24"/>
        <v>15.977392985196072</v>
      </c>
      <c r="AJ250" s="189">
        <f t="shared" si="25"/>
        <v>14.619092985196072</v>
      </c>
      <c r="AK250" s="189">
        <f t="shared" si="26"/>
        <v>12.63827552065143</v>
      </c>
    </row>
    <row r="251" spans="1:37" ht="12.75">
      <c r="A251" s="44">
        <v>39325</v>
      </c>
      <c r="B251" s="91">
        <v>15.5</v>
      </c>
      <c r="C251" s="43">
        <v>13.3</v>
      </c>
      <c r="D251" s="43">
        <v>17.5</v>
      </c>
      <c r="E251" s="74">
        <v>14</v>
      </c>
      <c r="F251" s="106">
        <f t="shared" si="21"/>
        <v>15.75</v>
      </c>
      <c r="G251" s="106">
        <f t="shared" si="27"/>
        <v>76.7473195159322</v>
      </c>
      <c r="H251" s="104">
        <f t="shared" si="22"/>
        <v>11.439148932573186</v>
      </c>
      <c r="I251" s="121">
        <v>9</v>
      </c>
      <c r="J251" s="43">
        <v>8</v>
      </c>
      <c r="K251" s="38" t="s">
        <v>260</v>
      </c>
      <c r="L251" s="166"/>
      <c r="M251" s="35"/>
      <c r="N251" s="174">
        <v>21</v>
      </c>
      <c r="O251" s="35"/>
      <c r="P251" s="43">
        <v>0</v>
      </c>
      <c r="Q251" s="43"/>
      <c r="R251" s="35"/>
      <c r="S251" s="43">
        <v>1021</v>
      </c>
      <c r="T251" s="155" t="s">
        <v>528</v>
      </c>
      <c r="U251" s="35"/>
      <c r="V251" s="35"/>
      <c r="AH251" s="189">
        <f t="shared" si="23"/>
        <v>17.600767877026804</v>
      </c>
      <c r="AI251" s="189">
        <f t="shared" si="24"/>
        <v>15.265917559839318</v>
      </c>
      <c r="AJ251" s="189">
        <f t="shared" si="25"/>
        <v>13.508117559839318</v>
      </c>
      <c r="AK251" s="189">
        <f t="shared" si="26"/>
        <v>11.439148932573186</v>
      </c>
    </row>
    <row r="252" spans="1:37" ht="12.75">
      <c r="A252" s="76">
        <v>39326</v>
      </c>
      <c r="B252" s="91">
        <v>16.3</v>
      </c>
      <c r="C252" s="43">
        <v>14.1</v>
      </c>
      <c r="D252" s="43">
        <v>19.6</v>
      </c>
      <c r="E252" s="74">
        <v>14.9</v>
      </c>
      <c r="F252" s="106">
        <f t="shared" si="21"/>
        <v>17.25</v>
      </c>
      <c r="G252" s="106">
        <f t="shared" si="27"/>
        <v>77.32287136410373</v>
      </c>
      <c r="H252" s="104">
        <f t="shared" si="22"/>
        <v>12.327345943004985</v>
      </c>
      <c r="I252" s="121">
        <v>10</v>
      </c>
      <c r="J252" s="43">
        <v>8</v>
      </c>
      <c r="K252" s="38" t="s">
        <v>219</v>
      </c>
      <c r="L252" s="166"/>
      <c r="M252" s="35"/>
      <c r="N252" s="174">
        <v>24.7</v>
      </c>
      <c r="O252" s="35"/>
      <c r="P252" s="43">
        <v>0</v>
      </c>
      <c r="Q252" s="43"/>
      <c r="R252" s="35"/>
      <c r="S252" s="43">
        <v>1021</v>
      </c>
      <c r="T252" s="155" t="s">
        <v>529</v>
      </c>
      <c r="U252" s="35"/>
      <c r="V252" s="35"/>
      <c r="AH252" s="189">
        <f t="shared" si="23"/>
        <v>18.524367818852948</v>
      </c>
      <c r="AI252" s="189">
        <f t="shared" si="24"/>
        <v>16.081373099585093</v>
      </c>
      <c r="AJ252" s="189">
        <f t="shared" si="25"/>
        <v>14.323573099585092</v>
      </c>
      <c r="AK252" s="189">
        <f t="shared" si="26"/>
        <v>12.327345943004985</v>
      </c>
    </row>
    <row r="253" spans="1:37" ht="12.75">
      <c r="A253" s="44">
        <v>39327</v>
      </c>
      <c r="B253" s="91">
        <v>18.2</v>
      </c>
      <c r="C253" s="43">
        <v>15</v>
      </c>
      <c r="D253" s="43">
        <v>19.8</v>
      </c>
      <c r="E253" s="74">
        <v>12.5</v>
      </c>
      <c r="F253" s="106">
        <f t="shared" si="21"/>
        <v>16.15</v>
      </c>
      <c r="G253" s="106">
        <f t="shared" si="27"/>
        <v>69.35051950999105</v>
      </c>
      <c r="H253" s="104">
        <f t="shared" si="22"/>
        <v>12.500469517147877</v>
      </c>
      <c r="I253" s="121">
        <v>7</v>
      </c>
      <c r="J253" s="43">
        <v>3</v>
      </c>
      <c r="K253" s="38" t="s">
        <v>91</v>
      </c>
      <c r="L253" s="166"/>
      <c r="M253" s="35"/>
      <c r="N253" s="174">
        <v>26.2</v>
      </c>
      <c r="O253" s="35"/>
      <c r="P253" s="43">
        <v>1</v>
      </c>
      <c r="Q253" s="43"/>
      <c r="R253" s="35"/>
      <c r="S253" s="43">
        <v>1016</v>
      </c>
      <c r="T253" s="155" t="s">
        <v>530</v>
      </c>
      <c r="U253" s="35"/>
      <c r="V253" s="35"/>
      <c r="AH253" s="189">
        <f t="shared" si="23"/>
        <v>20.890199660830618</v>
      </c>
      <c r="AI253" s="189">
        <f t="shared" si="24"/>
        <v>17.04426199146042</v>
      </c>
      <c r="AJ253" s="189">
        <f t="shared" si="25"/>
        <v>14.487461991460421</v>
      </c>
      <c r="AK253" s="189">
        <f t="shared" si="26"/>
        <v>12.500469517147877</v>
      </c>
    </row>
    <row r="254" spans="1:37" ht="12.75">
      <c r="A254" s="44">
        <v>39328</v>
      </c>
      <c r="B254" s="91">
        <v>14.1</v>
      </c>
      <c r="C254" s="43">
        <v>11.6</v>
      </c>
      <c r="D254" s="43">
        <v>17.9</v>
      </c>
      <c r="E254" s="74">
        <v>10.7</v>
      </c>
      <c r="F254" s="106">
        <f t="shared" si="21"/>
        <v>14.299999999999999</v>
      </c>
      <c r="G254" s="106">
        <f t="shared" si="27"/>
        <v>72.47635972693186</v>
      </c>
      <c r="H254" s="104">
        <f t="shared" si="22"/>
        <v>9.231056679520606</v>
      </c>
      <c r="I254" s="121">
        <v>5</v>
      </c>
      <c r="J254" s="43">
        <v>3</v>
      </c>
      <c r="K254" s="38" t="s">
        <v>261</v>
      </c>
      <c r="L254" s="166"/>
      <c r="M254" s="35"/>
      <c r="N254" s="174">
        <v>18.1</v>
      </c>
      <c r="O254" s="35"/>
      <c r="P254" s="43">
        <v>0</v>
      </c>
      <c r="Q254" s="43"/>
      <c r="R254" s="35"/>
      <c r="S254" s="43">
        <v>1019</v>
      </c>
      <c r="T254" s="155" t="s">
        <v>531</v>
      </c>
      <c r="U254" s="35"/>
      <c r="V254" s="35"/>
      <c r="AH254" s="189">
        <f t="shared" si="23"/>
        <v>16.081373099585093</v>
      </c>
      <c r="AI254" s="189">
        <f t="shared" si="24"/>
        <v>13.652693816685344</v>
      </c>
      <c r="AJ254" s="189">
        <f t="shared" si="25"/>
        <v>11.655193816685344</v>
      </c>
      <c r="AK254" s="189">
        <f t="shared" si="26"/>
        <v>9.231056679520606</v>
      </c>
    </row>
    <row r="255" spans="1:37" ht="12.75">
      <c r="A255" s="44">
        <v>39329</v>
      </c>
      <c r="B255" s="91">
        <v>10.4</v>
      </c>
      <c r="C255" s="43">
        <v>10.2</v>
      </c>
      <c r="D255" s="43">
        <v>19.6</v>
      </c>
      <c r="E255" s="74">
        <v>5.2</v>
      </c>
      <c r="F255" s="106">
        <f t="shared" si="21"/>
        <v>12.4</v>
      </c>
      <c r="G255" s="106">
        <f t="shared" si="27"/>
        <v>97.40455903873814</v>
      </c>
      <c r="H255" s="104">
        <f t="shared" si="22"/>
        <v>10.006840248606805</v>
      </c>
      <c r="I255" s="121">
        <v>-0.5</v>
      </c>
      <c r="J255" s="43">
        <v>1</v>
      </c>
      <c r="K255" s="38" t="s">
        <v>260</v>
      </c>
      <c r="L255" s="166"/>
      <c r="M255" s="35"/>
      <c r="N255" s="174">
        <v>15.9</v>
      </c>
      <c r="O255" s="35"/>
      <c r="P255" s="43">
        <v>0</v>
      </c>
      <c r="Q255" s="43"/>
      <c r="R255" s="35"/>
      <c r="S255" s="43">
        <v>1029</v>
      </c>
      <c r="T255" s="155" t="s">
        <v>532</v>
      </c>
      <c r="U255" s="35"/>
      <c r="V255" s="35"/>
      <c r="AH255" s="189">
        <f t="shared" si="23"/>
        <v>12.606128038469452</v>
      </c>
      <c r="AI255" s="189">
        <f t="shared" si="24"/>
        <v>12.4387434277299</v>
      </c>
      <c r="AJ255" s="189">
        <f t="shared" si="25"/>
        <v>12.2789434277299</v>
      </c>
      <c r="AK255" s="189">
        <f t="shared" si="26"/>
        <v>10.006840248606805</v>
      </c>
    </row>
    <row r="256" spans="1:37" ht="12.75">
      <c r="A256" s="44">
        <v>39330</v>
      </c>
      <c r="B256" s="91">
        <v>16.8</v>
      </c>
      <c r="C256" s="43">
        <v>15.8</v>
      </c>
      <c r="D256" s="43">
        <v>21.3</v>
      </c>
      <c r="E256" s="74">
        <v>14.9</v>
      </c>
      <c r="F256" s="106">
        <f t="shared" si="21"/>
        <v>18.1</v>
      </c>
      <c r="G256" s="106">
        <f t="shared" si="27"/>
        <v>89.64755472868387</v>
      </c>
      <c r="H256" s="104">
        <f t="shared" si="22"/>
        <v>15.089992357760059</v>
      </c>
      <c r="I256" s="121">
        <v>9</v>
      </c>
      <c r="J256" s="43">
        <v>8</v>
      </c>
      <c r="K256" s="38" t="s">
        <v>260</v>
      </c>
      <c r="L256" s="166"/>
      <c r="M256" s="35"/>
      <c r="N256" s="174">
        <v>20.3</v>
      </c>
      <c r="O256" s="35"/>
      <c r="P256" s="43">
        <v>0</v>
      </c>
      <c r="Q256" s="43"/>
      <c r="R256" s="35"/>
      <c r="S256" s="43">
        <v>1029</v>
      </c>
      <c r="T256" s="155" t="s">
        <v>533</v>
      </c>
      <c r="U256" s="35"/>
      <c r="V256" s="35"/>
      <c r="AH256" s="189">
        <f t="shared" si="23"/>
        <v>19.122963978070903</v>
      </c>
      <c r="AI256" s="189">
        <f t="shared" si="24"/>
        <v>17.942269597987615</v>
      </c>
      <c r="AJ256" s="189">
        <f t="shared" si="25"/>
        <v>17.143269597987615</v>
      </c>
      <c r="AK256" s="189">
        <f t="shared" si="26"/>
        <v>15.089992357760059</v>
      </c>
    </row>
    <row r="257" spans="1:37" ht="12.75">
      <c r="A257" s="44">
        <v>39331</v>
      </c>
      <c r="B257" s="91">
        <v>18.6</v>
      </c>
      <c r="C257" s="43">
        <v>16.6</v>
      </c>
      <c r="D257" s="43">
        <v>24.2</v>
      </c>
      <c r="E257" s="145">
        <v>15.5</v>
      </c>
      <c r="F257" s="106">
        <f t="shared" si="21"/>
        <v>19.85</v>
      </c>
      <c r="G257" s="106">
        <f t="shared" si="27"/>
        <v>80.68604637157794</v>
      </c>
      <c r="H257" s="104">
        <f t="shared" si="22"/>
        <v>15.216695041182303</v>
      </c>
      <c r="I257" s="121">
        <v>10</v>
      </c>
      <c r="J257" s="43">
        <v>5</v>
      </c>
      <c r="K257" s="38" t="s">
        <v>261</v>
      </c>
      <c r="L257" s="166"/>
      <c r="M257" s="35"/>
      <c r="N257" s="174">
        <v>15.9</v>
      </c>
      <c r="O257" s="35"/>
      <c r="P257" s="43">
        <v>0</v>
      </c>
      <c r="Q257" s="43"/>
      <c r="R257" s="35"/>
      <c r="S257" s="43">
        <v>1032</v>
      </c>
      <c r="T257" s="155" t="s">
        <v>534</v>
      </c>
      <c r="U257" s="35"/>
      <c r="V257" s="35"/>
      <c r="AH257" s="189">
        <f t="shared" si="23"/>
        <v>21.420705789271647</v>
      </c>
      <c r="AI257" s="189">
        <f t="shared" si="24"/>
        <v>18.881520606251</v>
      </c>
      <c r="AJ257" s="189">
        <f t="shared" si="25"/>
        <v>17.283520606251003</v>
      </c>
      <c r="AK257" s="189">
        <f t="shared" si="26"/>
        <v>15.216695041182303</v>
      </c>
    </row>
    <row r="258" spans="1:37" ht="12.75">
      <c r="A258" s="44">
        <v>39332</v>
      </c>
      <c r="B258" s="91">
        <v>15.7</v>
      </c>
      <c r="C258" s="43">
        <v>14.9</v>
      </c>
      <c r="D258" s="43">
        <v>22</v>
      </c>
      <c r="E258" s="74">
        <v>12.1</v>
      </c>
      <c r="F258" s="106">
        <f t="shared" si="21"/>
        <v>17.05</v>
      </c>
      <c r="G258" s="106">
        <f t="shared" si="27"/>
        <v>91.40576739855574</v>
      </c>
      <c r="H258" s="104">
        <f t="shared" si="22"/>
        <v>14.304280997108679</v>
      </c>
      <c r="I258" s="121">
        <v>6</v>
      </c>
      <c r="J258" s="43">
        <v>8</v>
      </c>
      <c r="K258" s="38" t="s">
        <v>260</v>
      </c>
      <c r="L258" s="166"/>
      <c r="M258" s="35"/>
      <c r="N258" s="174">
        <v>18.1</v>
      </c>
      <c r="O258" s="35"/>
      <c r="P258" s="43">
        <v>0</v>
      </c>
      <c r="Q258" s="43"/>
      <c r="R258" s="35"/>
      <c r="S258" s="43">
        <v>1032</v>
      </c>
      <c r="T258" s="155" t="s">
        <v>535</v>
      </c>
      <c r="U258" s="35"/>
      <c r="V258" s="35"/>
      <c r="AH258" s="189">
        <f t="shared" si="23"/>
        <v>17.82779541421407</v>
      </c>
      <c r="AI258" s="189">
        <f t="shared" si="24"/>
        <v>16.934833208606896</v>
      </c>
      <c r="AJ258" s="189">
        <f t="shared" si="25"/>
        <v>16.295633208606898</v>
      </c>
      <c r="AK258" s="189">
        <f t="shared" si="26"/>
        <v>14.304280997108679</v>
      </c>
    </row>
    <row r="259" spans="1:37" ht="12.75">
      <c r="A259" s="44">
        <v>39333</v>
      </c>
      <c r="B259" s="91">
        <v>14.9</v>
      </c>
      <c r="C259" s="43">
        <v>12.9</v>
      </c>
      <c r="D259" s="43">
        <v>17.5</v>
      </c>
      <c r="E259" s="74">
        <v>11.6</v>
      </c>
      <c r="F259" s="106">
        <f t="shared" si="21"/>
        <v>14.55</v>
      </c>
      <c r="G259" s="106">
        <f t="shared" si="27"/>
        <v>78.38273949585235</v>
      </c>
      <c r="H259" s="104">
        <f t="shared" si="22"/>
        <v>11.175421595782591</v>
      </c>
      <c r="I259" s="121">
        <v>5</v>
      </c>
      <c r="J259" s="43">
        <v>8</v>
      </c>
      <c r="K259" s="38" t="s">
        <v>261</v>
      </c>
      <c r="L259" s="166"/>
      <c r="M259" s="35"/>
      <c r="N259" s="174">
        <v>17.3</v>
      </c>
      <c r="O259" s="35"/>
      <c r="P259" s="43">
        <v>0</v>
      </c>
      <c r="Q259" s="43"/>
      <c r="R259" s="35"/>
      <c r="S259" s="43">
        <v>1028</v>
      </c>
      <c r="T259" s="155" t="s">
        <v>536</v>
      </c>
      <c r="U259" s="35"/>
      <c r="V259" s="35"/>
      <c r="AH259" s="189">
        <f t="shared" si="23"/>
        <v>16.934833208606896</v>
      </c>
      <c r="AI259" s="189">
        <f t="shared" si="24"/>
        <v>14.871986197959439</v>
      </c>
      <c r="AJ259" s="189">
        <f t="shared" si="25"/>
        <v>13.273986197959438</v>
      </c>
      <c r="AK259" s="189">
        <f t="shared" si="26"/>
        <v>11.175421595782591</v>
      </c>
    </row>
    <row r="260" spans="1:37" ht="12.75">
      <c r="A260" s="44">
        <v>39334</v>
      </c>
      <c r="B260" s="91">
        <v>15.7</v>
      </c>
      <c r="C260" s="43">
        <v>15.5</v>
      </c>
      <c r="D260" s="43">
        <v>19.8</v>
      </c>
      <c r="E260" s="74">
        <v>10.6</v>
      </c>
      <c r="F260" s="106">
        <f t="shared" si="21"/>
        <v>15.2</v>
      </c>
      <c r="G260" s="106">
        <f t="shared" si="27"/>
        <v>97.8301998188803</v>
      </c>
      <c r="H260" s="104">
        <f t="shared" si="22"/>
        <v>15.357862245291775</v>
      </c>
      <c r="I260" s="121">
        <v>4.5</v>
      </c>
      <c r="J260" s="43">
        <v>7</v>
      </c>
      <c r="K260" s="38" t="s">
        <v>91</v>
      </c>
      <c r="L260" s="166"/>
      <c r="M260" s="35"/>
      <c r="N260" s="174">
        <v>18.1</v>
      </c>
      <c r="O260" s="35"/>
      <c r="P260" s="43">
        <v>0</v>
      </c>
      <c r="Q260" s="43"/>
      <c r="R260" s="35"/>
      <c r="S260" s="43">
        <v>1025</v>
      </c>
      <c r="T260" s="155" t="s">
        <v>537</v>
      </c>
      <c r="U260" s="35"/>
      <c r="V260" s="35"/>
      <c r="AH260" s="189">
        <f t="shared" si="23"/>
        <v>17.82779541421407</v>
      </c>
      <c r="AI260" s="189">
        <f t="shared" si="24"/>
        <v>17.600767877026804</v>
      </c>
      <c r="AJ260" s="189">
        <f t="shared" si="25"/>
        <v>17.440967877026804</v>
      </c>
      <c r="AK260" s="189">
        <f t="shared" si="26"/>
        <v>15.357862245291775</v>
      </c>
    </row>
    <row r="261" spans="1:37" ht="12.75">
      <c r="A261" s="44">
        <v>39335</v>
      </c>
      <c r="B261" s="91">
        <v>16.3</v>
      </c>
      <c r="C261" s="43">
        <v>12.4</v>
      </c>
      <c r="D261" s="43">
        <v>18.9</v>
      </c>
      <c r="E261" s="74">
        <v>13.8</v>
      </c>
      <c r="F261" s="106">
        <f t="shared" si="21"/>
        <v>16.35</v>
      </c>
      <c r="G261" s="106">
        <f t="shared" si="27"/>
        <v>60.871454639244945</v>
      </c>
      <c r="H261" s="104">
        <f t="shared" si="22"/>
        <v>8.74144638170198</v>
      </c>
      <c r="I261" s="121">
        <v>9</v>
      </c>
      <c r="J261" s="43">
        <v>2</v>
      </c>
      <c r="K261" s="38" t="s">
        <v>261</v>
      </c>
      <c r="L261" s="166"/>
      <c r="M261" s="35"/>
      <c r="N261" s="174">
        <v>33.2</v>
      </c>
      <c r="O261" s="35"/>
      <c r="P261" s="43">
        <v>0</v>
      </c>
      <c r="Q261" s="43"/>
      <c r="R261" s="35"/>
      <c r="S261" s="43">
        <v>1018</v>
      </c>
      <c r="T261" s="155" t="s">
        <v>538</v>
      </c>
      <c r="U261" s="35"/>
      <c r="V261" s="35"/>
      <c r="AH261" s="189">
        <f t="shared" si="23"/>
        <v>18.524367818852948</v>
      </c>
      <c r="AI261" s="189">
        <f t="shared" si="24"/>
        <v>14.392152154059962</v>
      </c>
      <c r="AJ261" s="189">
        <f t="shared" si="25"/>
        <v>11.276052154059961</v>
      </c>
      <c r="AK261" s="189">
        <f t="shared" si="26"/>
        <v>8.74144638170198</v>
      </c>
    </row>
    <row r="262" spans="1:37" ht="12.75">
      <c r="A262" s="44">
        <v>39336</v>
      </c>
      <c r="B262" s="91">
        <v>11.4</v>
      </c>
      <c r="C262" s="43">
        <v>11.2</v>
      </c>
      <c r="D262" s="43">
        <v>19.4</v>
      </c>
      <c r="E262" s="74">
        <v>5.6</v>
      </c>
      <c r="F262" s="106">
        <f t="shared" si="21"/>
        <v>12.5</v>
      </c>
      <c r="G262" s="106">
        <f t="shared" si="27"/>
        <v>97.49665089165586</v>
      </c>
      <c r="H262" s="104">
        <f t="shared" si="22"/>
        <v>11.017903815594543</v>
      </c>
      <c r="I262" s="121">
        <v>0</v>
      </c>
      <c r="J262" s="43">
        <v>0</v>
      </c>
      <c r="K262" s="38" t="s">
        <v>259</v>
      </c>
      <c r="L262" s="166"/>
      <c r="M262" s="35"/>
      <c r="N262" s="174">
        <v>17.3</v>
      </c>
      <c r="O262" s="35"/>
      <c r="P262" s="43">
        <v>0</v>
      </c>
      <c r="Q262" s="43"/>
      <c r="R262" s="35"/>
      <c r="S262" s="43">
        <v>1026</v>
      </c>
      <c r="T262" s="155" t="s">
        <v>539</v>
      </c>
      <c r="U262" s="35"/>
      <c r="V262" s="35"/>
      <c r="AH262" s="189">
        <f t="shared" si="23"/>
        <v>13.473134087977627</v>
      </c>
      <c r="AI262" s="189">
        <f t="shared" si="24"/>
        <v>13.295654505920231</v>
      </c>
      <c r="AJ262" s="189">
        <f t="shared" si="25"/>
        <v>13.13585450592023</v>
      </c>
      <c r="AK262" s="189">
        <f t="shared" si="26"/>
        <v>11.017903815594543</v>
      </c>
    </row>
    <row r="263" spans="1:37" ht="12.75">
      <c r="A263" s="44">
        <v>39337</v>
      </c>
      <c r="B263" s="91">
        <v>15.5</v>
      </c>
      <c r="C263" s="43">
        <v>15.2</v>
      </c>
      <c r="D263" s="43">
        <v>22.5</v>
      </c>
      <c r="E263" s="74">
        <v>10.9</v>
      </c>
      <c r="F263" s="106">
        <f t="shared" si="21"/>
        <v>16.7</v>
      </c>
      <c r="G263" s="106">
        <f t="shared" si="27"/>
        <v>96.73034194784748</v>
      </c>
      <c r="H263" s="104">
        <f t="shared" si="22"/>
        <v>14.982696733780077</v>
      </c>
      <c r="I263" s="121">
        <v>5</v>
      </c>
      <c r="J263" s="43">
        <v>7</v>
      </c>
      <c r="K263" s="38" t="s">
        <v>261</v>
      </c>
      <c r="L263" s="166"/>
      <c r="M263" s="35"/>
      <c r="N263" s="174">
        <v>12.5</v>
      </c>
      <c r="O263" s="35"/>
      <c r="P263" s="43">
        <v>0</v>
      </c>
      <c r="Q263" s="43"/>
      <c r="R263" s="35"/>
      <c r="S263" s="43">
        <v>1028</v>
      </c>
      <c r="T263" s="155" t="s">
        <v>540</v>
      </c>
      <c r="U263" s="35"/>
      <c r="V263" s="35"/>
      <c r="AH263" s="189">
        <f t="shared" si="23"/>
        <v>17.600767877026804</v>
      </c>
      <c r="AI263" s="189">
        <f t="shared" si="24"/>
        <v>17.264982952894922</v>
      </c>
      <c r="AJ263" s="189">
        <f t="shared" si="25"/>
        <v>17.025282952894923</v>
      </c>
      <c r="AK263" s="189">
        <f t="shared" si="26"/>
        <v>14.982696733780077</v>
      </c>
    </row>
    <row r="264" spans="1:37" ht="12.75">
      <c r="A264" s="44">
        <v>39338</v>
      </c>
      <c r="B264" s="91">
        <v>14.8</v>
      </c>
      <c r="C264" s="43">
        <v>14.3</v>
      </c>
      <c r="D264" s="43">
        <v>20.1</v>
      </c>
      <c r="E264" s="74">
        <v>11.5</v>
      </c>
      <c r="F264" s="106">
        <f t="shared" si="21"/>
        <v>15.8</v>
      </c>
      <c r="G264" s="106">
        <f t="shared" si="27"/>
        <v>94.44667248851232</v>
      </c>
      <c r="H264" s="104">
        <f t="shared" si="22"/>
        <v>13.917076685616099</v>
      </c>
      <c r="I264" s="121">
        <v>5.5</v>
      </c>
      <c r="J264" s="43">
        <v>3</v>
      </c>
      <c r="K264" s="38" t="s">
        <v>109</v>
      </c>
      <c r="L264" s="166"/>
      <c r="M264" s="35"/>
      <c r="N264" s="174">
        <v>13.6</v>
      </c>
      <c r="O264" s="35"/>
      <c r="P264" s="43">
        <v>0</v>
      </c>
      <c r="Q264" s="43"/>
      <c r="R264" s="35"/>
      <c r="S264" s="43">
        <v>1025</v>
      </c>
      <c r="T264" s="155" t="s">
        <v>541</v>
      </c>
      <c r="U264" s="35"/>
      <c r="V264" s="35"/>
      <c r="AH264" s="189">
        <f t="shared" si="23"/>
        <v>16.8260215853932</v>
      </c>
      <c r="AI264" s="189">
        <f t="shared" si="24"/>
        <v>16.291117499602702</v>
      </c>
      <c r="AJ264" s="189">
        <f t="shared" si="25"/>
        <v>15.891617499602702</v>
      </c>
      <c r="AK264" s="189">
        <f t="shared" si="26"/>
        <v>13.917076685616099</v>
      </c>
    </row>
    <row r="265" spans="1:37" ht="12.75">
      <c r="A265" s="44">
        <v>39339</v>
      </c>
      <c r="B265" s="91">
        <v>14.8</v>
      </c>
      <c r="C265" s="43">
        <v>12.4</v>
      </c>
      <c r="D265" s="43">
        <v>17.3</v>
      </c>
      <c r="E265" s="74">
        <v>14.1</v>
      </c>
      <c r="F265" s="106">
        <f aca="true" t="shared" si="28" ref="F265:F328">AVERAGE(D265:E265)</f>
        <v>15.7</v>
      </c>
      <c r="G265" s="106">
        <f t="shared" si="27"/>
        <v>74.13845329242427</v>
      </c>
      <c r="H265" s="104">
        <f aca="true" t="shared" si="29" ref="H265:H328">AK265</f>
        <v>10.242984442245884</v>
      </c>
      <c r="I265" s="121">
        <v>8</v>
      </c>
      <c r="J265" s="43">
        <v>8</v>
      </c>
      <c r="K265" s="38" t="s">
        <v>261</v>
      </c>
      <c r="L265" s="166"/>
      <c r="M265" s="35"/>
      <c r="N265" s="174">
        <v>21.8</v>
      </c>
      <c r="O265" s="35"/>
      <c r="P265" s="43">
        <v>0</v>
      </c>
      <c r="Q265" s="43"/>
      <c r="R265" s="35"/>
      <c r="S265" s="43">
        <v>1018</v>
      </c>
      <c r="T265" s="155" t="s">
        <v>542</v>
      </c>
      <c r="U265" s="35"/>
      <c r="V265" s="35"/>
      <c r="AH265" s="189">
        <f aca="true" t="shared" si="30" ref="AH265:AH328">6.107*EXP(17.38*(B265/(239+B265)))</f>
        <v>16.8260215853932</v>
      </c>
      <c r="AI265" s="189">
        <f aca="true" t="shared" si="31" ref="AI265:AI328">IF(W265&gt;=0,6.107*EXP(17.38*(C265/(239+C265))),6.107*EXP(22.44*(C265/(272.4+C265))))</f>
        <v>14.392152154059962</v>
      </c>
      <c r="AJ265" s="189">
        <f aca="true" t="shared" si="32" ref="AJ265:AJ328">IF(C265&gt;=0,AI265-(0.000799*1000*(B265-C265)),AI265-(0.00072*1000*(B265-C265)))</f>
        <v>12.474552154059962</v>
      </c>
      <c r="AK265" s="189">
        <f aca="true" t="shared" si="33" ref="AK265:AK328">239*LN(AJ265/6.107)/(17.38-LN(AJ265/6.107))</f>
        <v>10.242984442245884</v>
      </c>
    </row>
    <row r="266" spans="1:37" ht="12.75">
      <c r="A266" s="44">
        <v>39340</v>
      </c>
      <c r="B266" s="91">
        <v>10.9</v>
      </c>
      <c r="C266" s="43">
        <v>10.7</v>
      </c>
      <c r="D266" s="43">
        <v>19.6</v>
      </c>
      <c r="E266" s="74">
        <v>4.4</v>
      </c>
      <c r="F266" s="106">
        <f t="shared" si="28"/>
        <v>12</v>
      </c>
      <c r="G266" s="106">
        <f t="shared" si="27"/>
        <v>97.45138036873848</v>
      </c>
      <c r="H266" s="104">
        <f t="shared" si="29"/>
        <v>10.512466012122108</v>
      </c>
      <c r="I266" s="121">
        <v>0</v>
      </c>
      <c r="J266" s="43">
        <v>1</v>
      </c>
      <c r="K266" s="38" t="s">
        <v>228</v>
      </c>
      <c r="L266" s="166"/>
      <c r="M266" s="35"/>
      <c r="N266" s="174">
        <v>21</v>
      </c>
      <c r="O266" s="35"/>
      <c r="P266" s="43">
        <v>0</v>
      </c>
      <c r="Q266" s="43"/>
      <c r="R266" s="35"/>
      <c r="S266" s="43">
        <v>1025</v>
      </c>
      <c r="T266" s="155" t="s">
        <v>543</v>
      </c>
      <c r="U266" s="35"/>
      <c r="V266" s="35"/>
      <c r="AH266" s="189">
        <f t="shared" si="30"/>
        <v>13.033290380870474</v>
      </c>
      <c r="AI266" s="189">
        <f t="shared" si="31"/>
        <v>12.86092138362429</v>
      </c>
      <c r="AJ266" s="189">
        <f t="shared" si="32"/>
        <v>12.70112138362429</v>
      </c>
      <c r="AK266" s="189">
        <f t="shared" si="33"/>
        <v>10.512466012122108</v>
      </c>
    </row>
    <row r="267" spans="1:37" ht="12.75">
      <c r="A267" s="44">
        <v>39341</v>
      </c>
      <c r="B267" s="91">
        <v>14.6</v>
      </c>
      <c r="C267" s="43">
        <v>13.7</v>
      </c>
      <c r="D267" s="43">
        <v>20.4</v>
      </c>
      <c r="E267" s="74">
        <v>9.9</v>
      </c>
      <c r="F267" s="106">
        <f t="shared" si="28"/>
        <v>15.149999999999999</v>
      </c>
      <c r="G267" s="106">
        <f t="shared" si="27"/>
        <v>90.00404787824343</v>
      </c>
      <c r="H267" s="104">
        <f t="shared" si="29"/>
        <v>12.9798328600891</v>
      </c>
      <c r="I267" s="121">
        <v>4.5</v>
      </c>
      <c r="J267" s="43">
        <v>5</v>
      </c>
      <c r="K267" s="38" t="s">
        <v>219</v>
      </c>
      <c r="L267" s="166"/>
      <c r="M267" s="35"/>
      <c r="N267" s="174">
        <v>29.5</v>
      </c>
      <c r="O267" s="35"/>
      <c r="P267" s="43">
        <v>0</v>
      </c>
      <c r="Q267" s="43"/>
      <c r="R267" s="35"/>
      <c r="S267" s="43">
        <v>1011</v>
      </c>
      <c r="T267" s="155" t="s">
        <v>544</v>
      </c>
      <c r="U267" s="35"/>
      <c r="V267" s="35"/>
      <c r="AH267" s="189">
        <f t="shared" si="30"/>
        <v>16.61023797035605</v>
      </c>
      <c r="AI267" s="189">
        <f t="shared" si="31"/>
        <v>15.668986535529427</v>
      </c>
      <c r="AJ267" s="189">
        <f t="shared" si="32"/>
        <v>14.949886535529426</v>
      </c>
      <c r="AK267" s="189">
        <f t="shared" si="33"/>
        <v>12.9798328600891</v>
      </c>
    </row>
    <row r="268" spans="1:37" ht="12.75">
      <c r="A268" s="44">
        <v>39342</v>
      </c>
      <c r="B268" s="91">
        <v>10.9</v>
      </c>
      <c r="C268" s="43">
        <v>10.7</v>
      </c>
      <c r="D268" s="43">
        <v>15.2</v>
      </c>
      <c r="E268" s="74">
        <v>6.9</v>
      </c>
      <c r="F268" s="106">
        <f t="shared" si="28"/>
        <v>11.05</v>
      </c>
      <c r="G268" s="106">
        <f t="shared" si="27"/>
        <v>97.45138036873848</v>
      </c>
      <c r="H268" s="104">
        <f t="shared" si="29"/>
        <v>10.512466012122108</v>
      </c>
      <c r="I268" s="121">
        <v>1.5</v>
      </c>
      <c r="J268" s="43">
        <v>7</v>
      </c>
      <c r="K268" s="38" t="s">
        <v>260</v>
      </c>
      <c r="L268" s="166"/>
      <c r="M268" s="35"/>
      <c r="N268" s="174">
        <v>21</v>
      </c>
      <c r="O268" s="35"/>
      <c r="P268" s="43">
        <v>2</v>
      </c>
      <c r="Q268" s="43"/>
      <c r="R268" s="35"/>
      <c r="S268" s="43">
        <v>1010</v>
      </c>
      <c r="T268" s="155" t="s">
        <v>545</v>
      </c>
      <c r="U268" s="35"/>
      <c r="V268" s="35"/>
      <c r="AH268" s="189">
        <f t="shared" si="30"/>
        <v>13.033290380870474</v>
      </c>
      <c r="AI268" s="189">
        <f t="shared" si="31"/>
        <v>12.86092138362429</v>
      </c>
      <c r="AJ268" s="189">
        <f t="shared" si="32"/>
        <v>12.70112138362429</v>
      </c>
      <c r="AK268" s="189">
        <f t="shared" si="33"/>
        <v>10.512466012122108</v>
      </c>
    </row>
    <row r="269" spans="1:37" ht="12.75">
      <c r="A269" s="44">
        <v>39343</v>
      </c>
      <c r="B269" s="91">
        <v>7.1</v>
      </c>
      <c r="C269" s="43">
        <v>6.8</v>
      </c>
      <c r="D269" s="43">
        <v>14.1</v>
      </c>
      <c r="E269" s="74">
        <v>2</v>
      </c>
      <c r="F269" s="106">
        <f t="shared" si="28"/>
        <v>8.05</v>
      </c>
      <c r="G269" s="106">
        <f t="shared" si="27"/>
        <v>95.5837635355958</v>
      </c>
      <c r="H269" s="104">
        <f t="shared" si="29"/>
        <v>6.4431922453369195</v>
      </c>
      <c r="I269" s="121">
        <v>-2.5</v>
      </c>
      <c r="J269" s="43">
        <v>1</v>
      </c>
      <c r="K269" s="38" t="s">
        <v>261</v>
      </c>
      <c r="L269" s="166"/>
      <c r="M269" s="35"/>
      <c r="N269" s="174">
        <v>24</v>
      </c>
      <c r="O269" s="35"/>
      <c r="P269" s="43">
        <v>0</v>
      </c>
      <c r="Q269" s="43"/>
      <c r="R269" s="35"/>
      <c r="S269" s="43">
        <v>1024</v>
      </c>
      <c r="T269" s="155" t="s">
        <v>546</v>
      </c>
      <c r="U269" s="35"/>
      <c r="V269" s="35"/>
      <c r="AH269" s="189">
        <f t="shared" si="30"/>
        <v>10.082988668281233</v>
      </c>
      <c r="AI269" s="189">
        <f t="shared" si="31"/>
        <v>9.877400046010854</v>
      </c>
      <c r="AJ269" s="189">
        <f t="shared" si="32"/>
        <v>9.637700046010854</v>
      </c>
      <c r="AK269" s="189">
        <f t="shared" si="33"/>
        <v>6.4431922453369195</v>
      </c>
    </row>
    <row r="270" spans="1:37" ht="12.75">
      <c r="A270" s="44">
        <v>39344</v>
      </c>
      <c r="B270" s="91">
        <v>14.2</v>
      </c>
      <c r="C270" s="43">
        <v>12.3</v>
      </c>
      <c r="D270" s="43">
        <v>17.2</v>
      </c>
      <c r="E270" s="74">
        <v>8.3</v>
      </c>
      <c r="F270" s="106">
        <f t="shared" si="28"/>
        <v>12.75</v>
      </c>
      <c r="G270" s="106">
        <f t="shared" si="27"/>
        <v>78.95574752671739</v>
      </c>
      <c r="H270" s="104">
        <f t="shared" si="29"/>
        <v>10.60498168611228</v>
      </c>
      <c r="I270" s="121">
        <v>4</v>
      </c>
      <c r="J270" s="43">
        <v>8</v>
      </c>
      <c r="K270" s="38" t="s">
        <v>260</v>
      </c>
      <c r="L270" s="166"/>
      <c r="M270" s="35"/>
      <c r="N270" s="174">
        <v>28.8</v>
      </c>
      <c r="O270" s="35"/>
      <c r="P270" s="43">
        <v>1</v>
      </c>
      <c r="Q270" s="43"/>
      <c r="R270" s="35"/>
      <c r="S270" s="43">
        <v>1016</v>
      </c>
      <c r="T270" s="155" t="s">
        <v>547</v>
      </c>
      <c r="U270" s="35"/>
      <c r="V270" s="35"/>
      <c r="AH270" s="189">
        <f t="shared" si="30"/>
        <v>16.185946976106578</v>
      </c>
      <c r="AI270" s="189">
        <f t="shared" si="31"/>
        <v>14.297835429263056</v>
      </c>
      <c r="AJ270" s="189">
        <f t="shared" si="32"/>
        <v>12.779735429263058</v>
      </c>
      <c r="AK270" s="189">
        <f t="shared" si="33"/>
        <v>10.60498168611228</v>
      </c>
    </row>
    <row r="271" spans="1:37" ht="12.75">
      <c r="A271" s="44">
        <v>39345</v>
      </c>
      <c r="B271" s="91">
        <v>15.6</v>
      </c>
      <c r="C271" s="43">
        <v>14.2</v>
      </c>
      <c r="D271" s="43">
        <v>19.6</v>
      </c>
      <c r="E271" s="74">
        <v>14.7</v>
      </c>
      <c r="F271" s="106">
        <f t="shared" si="28"/>
        <v>17.15</v>
      </c>
      <c r="G271" s="106">
        <f t="shared" si="27"/>
        <v>85.05915575637943</v>
      </c>
      <c r="H271" s="104">
        <f t="shared" si="29"/>
        <v>13.09951884593116</v>
      </c>
      <c r="I271" s="121">
        <v>10.5</v>
      </c>
      <c r="J271" s="43">
        <v>6</v>
      </c>
      <c r="K271" s="38" t="s">
        <v>259</v>
      </c>
      <c r="L271" s="166"/>
      <c r="M271" s="35"/>
      <c r="N271" s="174">
        <v>25.4</v>
      </c>
      <c r="O271" s="35"/>
      <c r="P271" s="43">
        <v>0</v>
      </c>
      <c r="Q271" s="43"/>
      <c r="R271" s="35"/>
      <c r="S271" s="43">
        <v>1013</v>
      </c>
      <c r="T271" s="155" t="s">
        <v>548</v>
      </c>
      <c r="U271" s="35"/>
      <c r="V271" s="35"/>
      <c r="AH271" s="189">
        <f t="shared" si="30"/>
        <v>17.713962526575546</v>
      </c>
      <c r="AI271" s="189">
        <f t="shared" si="31"/>
        <v>16.185946976106578</v>
      </c>
      <c r="AJ271" s="189">
        <f t="shared" si="32"/>
        <v>15.067346976106577</v>
      </c>
      <c r="AK271" s="189">
        <f t="shared" si="33"/>
        <v>13.09951884593116</v>
      </c>
    </row>
    <row r="272" spans="1:37" ht="12.75">
      <c r="A272" s="44">
        <v>39346</v>
      </c>
      <c r="B272" s="91">
        <v>15.8</v>
      </c>
      <c r="C272" s="43">
        <v>13.7</v>
      </c>
      <c r="D272" s="43">
        <v>18.5</v>
      </c>
      <c r="E272" s="74">
        <v>13.3</v>
      </c>
      <c r="F272" s="106">
        <f t="shared" si="28"/>
        <v>15.9</v>
      </c>
      <c r="G272" s="106">
        <f t="shared" si="27"/>
        <v>77.97835418267626</v>
      </c>
      <c r="H272" s="104">
        <f t="shared" si="29"/>
        <v>11.970707775120365</v>
      </c>
      <c r="I272" s="121">
        <v>9.5</v>
      </c>
      <c r="J272" s="43">
        <v>8</v>
      </c>
      <c r="K272" s="38" t="s">
        <v>258</v>
      </c>
      <c r="L272" s="166"/>
      <c r="M272" s="35"/>
      <c r="N272" s="174">
        <v>28.8</v>
      </c>
      <c r="O272" s="35"/>
      <c r="P272" s="43">
        <v>8</v>
      </c>
      <c r="Q272" s="43"/>
      <c r="R272" s="35"/>
      <c r="S272" s="43">
        <v>1011</v>
      </c>
      <c r="T272" s="155" t="s">
        <v>549</v>
      </c>
      <c r="U272" s="35"/>
      <c r="V272" s="35"/>
      <c r="AH272" s="189">
        <f t="shared" si="30"/>
        <v>17.942269597987615</v>
      </c>
      <c r="AI272" s="189">
        <f t="shared" si="31"/>
        <v>15.668986535529427</v>
      </c>
      <c r="AJ272" s="189">
        <f t="shared" si="32"/>
        <v>13.991086535529426</v>
      </c>
      <c r="AK272" s="189">
        <f t="shared" si="33"/>
        <v>11.970707775120365</v>
      </c>
    </row>
    <row r="273" spans="1:37" ht="12.75">
      <c r="A273" s="128">
        <v>39347</v>
      </c>
      <c r="B273" s="91">
        <v>12.1</v>
      </c>
      <c r="C273" s="43">
        <v>11.9</v>
      </c>
      <c r="D273" s="43">
        <v>18.9</v>
      </c>
      <c r="E273" s="74">
        <v>10.2</v>
      </c>
      <c r="F273" s="106">
        <f t="shared" si="28"/>
        <v>14.549999999999999</v>
      </c>
      <c r="G273" s="106">
        <f t="shared" si="27"/>
        <v>97.55754037100121</v>
      </c>
      <c r="H273" s="104">
        <f t="shared" si="29"/>
        <v>11.725214345661866</v>
      </c>
      <c r="I273" s="121">
        <v>7.5</v>
      </c>
      <c r="J273" s="43">
        <v>8</v>
      </c>
      <c r="K273" s="38" t="s">
        <v>224</v>
      </c>
      <c r="L273" s="166"/>
      <c r="M273" s="35"/>
      <c r="N273" s="174">
        <v>18.1</v>
      </c>
      <c r="O273" s="35"/>
      <c r="P273" s="43">
        <v>0</v>
      </c>
      <c r="Q273" s="43"/>
      <c r="R273" s="35"/>
      <c r="S273" s="43">
        <v>1020</v>
      </c>
      <c r="T273" s="155" t="s">
        <v>550</v>
      </c>
      <c r="U273" s="35"/>
      <c r="V273" s="35"/>
      <c r="AH273" s="189">
        <f t="shared" si="30"/>
        <v>14.110830506745673</v>
      </c>
      <c r="AI273" s="189">
        <f t="shared" si="31"/>
        <v>13.925979168301964</v>
      </c>
      <c r="AJ273" s="189">
        <f t="shared" si="32"/>
        <v>13.766179168301965</v>
      </c>
      <c r="AK273" s="189">
        <f t="shared" si="33"/>
        <v>11.725214345661866</v>
      </c>
    </row>
    <row r="274" spans="1:37" ht="12.75">
      <c r="A274" s="44">
        <v>39348</v>
      </c>
      <c r="B274" s="91">
        <v>15.7</v>
      </c>
      <c r="C274" s="43">
        <v>14.1</v>
      </c>
      <c r="D274" s="43">
        <v>18.2</v>
      </c>
      <c r="E274" s="74">
        <v>12.1</v>
      </c>
      <c r="F274" s="106">
        <f t="shared" si="28"/>
        <v>15.149999999999999</v>
      </c>
      <c r="G274" s="106">
        <f t="shared" si="27"/>
        <v>83.03311068839567</v>
      </c>
      <c r="H274" s="104">
        <f t="shared" si="29"/>
        <v>12.828967295332847</v>
      </c>
      <c r="I274" s="121">
        <v>10</v>
      </c>
      <c r="J274" s="43">
        <v>8</v>
      </c>
      <c r="K274" s="38" t="s">
        <v>222</v>
      </c>
      <c r="L274" s="166"/>
      <c r="M274" s="35"/>
      <c r="N274" s="174">
        <v>24.7</v>
      </c>
      <c r="O274" s="35"/>
      <c r="P274" s="43">
        <v>13</v>
      </c>
      <c r="Q274" s="43"/>
      <c r="R274" s="35"/>
      <c r="S274" s="43">
        <v>1014</v>
      </c>
      <c r="T274" s="155" t="s">
        <v>551</v>
      </c>
      <c r="U274" s="35"/>
      <c r="V274" s="35"/>
      <c r="AH274" s="189">
        <f t="shared" si="30"/>
        <v>17.82779541421407</v>
      </c>
      <c r="AI274" s="189">
        <f t="shared" si="31"/>
        <v>16.081373099585093</v>
      </c>
      <c r="AJ274" s="189">
        <f t="shared" si="32"/>
        <v>14.802973099585094</v>
      </c>
      <c r="AK274" s="189">
        <f t="shared" si="33"/>
        <v>12.828967295332847</v>
      </c>
    </row>
    <row r="275" spans="1:37" ht="12.75">
      <c r="A275" s="44">
        <v>39349</v>
      </c>
      <c r="B275" s="91">
        <v>11.2</v>
      </c>
      <c r="C275" s="43">
        <v>10.6</v>
      </c>
      <c r="D275" s="43">
        <v>15.1</v>
      </c>
      <c r="E275" s="74">
        <v>11</v>
      </c>
      <c r="F275" s="106">
        <f t="shared" si="28"/>
        <v>13.05</v>
      </c>
      <c r="G275" s="106">
        <f t="shared" si="27"/>
        <v>92.48203176632114</v>
      </c>
      <c r="H275" s="104">
        <f t="shared" si="29"/>
        <v>10.027673665884889</v>
      </c>
      <c r="I275" s="121">
        <v>10</v>
      </c>
      <c r="J275" s="43">
        <v>5</v>
      </c>
      <c r="K275" s="38" t="s">
        <v>91</v>
      </c>
      <c r="L275" s="166"/>
      <c r="M275" s="35"/>
      <c r="N275" s="174">
        <v>32.4</v>
      </c>
      <c r="O275" s="35"/>
      <c r="P275" s="43">
        <v>0</v>
      </c>
      <c r="Q275" s="43"/>
      <c r="R275" s="35"/>
      <c r="S275" s="43">
        <v>1002</v>
      </c>
      <c r="T275" s="155" t="s">
        <v>552</v>
      </c>
      <c r="U275" s="35"/>
      <c r="V275" s="35"/>
      <c r="AH275" s="189">
        <f t="shared" si="30"/>
        <v>13.295654505920231</v>
      </c>
      <c r="AI275" s="189">
        <f t="shared" si="31"/>
        <v>12.775491423705457</v>
      </c>
      <c r="AJ275" s="189">
        <f t="shared" si="32"/>
        <v>12.296091423705457</v>
      </c>
      <c r="AK275" s="189">
        <f t="shared" si="33"/>
        <v>10.027673665884889</v>
      </c>
    </row>
    <row r="276" spans="1:37" ht="12.75">
      <c r="A276" s="44">
        <v>39350</v>
      </c>
      <c r="B276" s="91">
        <v>11.8</v>
      </c>
      <c r="C276" s="43">
        <v>11.1</v>
      </c>
      <c r="D276" s="43">
        <v>17.2</v>
      </c>
      <c r="E276" s="74">
        <v>8.5</v>
      </c>
      <c r="F276" s="106">
        <f t="shared" si="28"/>
        <v>12.85</v>
      </c>
      <c r="G276" s="106">
        <f t="shared" si="27"/>
        <v>91.42738360364704</v>
      </c>
      <c r="H276" s="104">
        <f t="shared" si="29"/>
        <v>10.450125218574016</v>
      </c>
      <c r="I276" s="121">
        <v>6</v>
      </c>
      <c r="J276" s="43">
        <v>7</v>
      </c>
      <c r="K276" s="38" t="s">
        <v>260</v>
      </c>
      <c r="L276" s="166"/>
      <c r="M276" s="35"/>
      <c r="N276" s="174">
        <v>20.3</v>
      </c>
      <c r="O276" s="35"/>
      <c r="P276" s="43">
        <v>1</v>
      </c>
      <c r="Q276" s="43"/>
      <c r="R276" s="35"/>
      <c r="S276" s="43">
        <v>1010</v>
      </c>
      <c r="T276" s="155" t="s">
        <v>553</v>
      </c>
      <c r="U276" s="35"/>
      <c r="V276" s="35"/>
      <c r="AH276" s="189">
        <f t="shared" si="30"/>
        <v>13.834354463552966</v>
      </c>
      <c r="AI276" s="189">
        <f t="shared" si="31"/>
        <v>13.207688324480838</v>
      </c>
      <c r="AJ276" s="189">
        <f t="shared" si="32"/>
        <v>12.648388324480837</v>
      </c>
      <c r="AK276" s="189">
        <f t="shared" si="33"/>
        <v>10.450125218574016</v>
      </c>
    </row>
    <row r="277" spans="1:37" ht="12.75">
      <c r="A277" s="44">
        <v>39351</v>
      </c>
      <c r="B277" s="91">
        <v>8.8</v>
      </c>
      <c r="C277" s="43">
        <v>6.4</v>
      </c>
      <c r="D277" s="43">
        <v>12.3</v>
      </c>
      <c r="E277" s="74">
        <v>6.3</v>
      </c>
      <c r="F277" s="106">
        <f t="shared" si="28"/>
        <v>9.3</v>
      </c>
      <c r="G277" s="106">
        <f t="shared" si="27"/>
        <v>67.94064533205686</v>
      </c>
      <c r="H277" s="104">
        <f t="shared" si="29"/>
        <v>3.2147344479657693</v>
      </c>
      <c r="I277" s="121">
        <v>3.5</v>
      </c>
      <c r="J277" s="43">
        <v>5</v>
      </c>
      <c r="K277" s="38" t="s">
        <v>226</v>
      </c>
      <c r="L277" s="166"/>
      <c r="M277" s="35"/>
      <c r="N277" s="174">
        <v>19.5</v>
      </c>
      <c r="O277" s="35"/>
      <c r="P277" s="43">
        <v>0</v>
      </c>
      <c r="Q277" s="43"/>
      <c r="R277" s="35"/>
      <c r="S277" s="43">
        <v>1022</v>
      </c>
      <c r="T277" s="155" t="s">
        <v>554</v>
      </c>
      <c r="U277" s="35"/>
      <c r="V277" s="35"/>
      <c r="AH277" s="189">
        <f t="shared" si="30"/>
        <v>11.32081514642534</v>
      </c>
      <c r="AI277" s="189">
        <f t="shared" si="31"/>
        <v>9.609034867330614</v>
      </c>
      <c r="AJ277" s="189">
        <f t="shared" si="32"/>
        <v>7.691434867330614</v>
      </c>
      <c r="AK277" s="189">
        <f t="shared" si="33"/>
        <v>3.2147344479657693</v>
      </c>
    </row>
    <row r="278" spans="1:37" ht="12.75">
      <c r="A278" s="44">
        <v>39352</v>
      </c>
      <c r="B278" s="91">
        <v>8.2</v>
      </c>
      <c r="C278" s="43">
        <v>7.5</v>
      </c>
      <c r="D278" s="43">
        <v>12.8</v>
      </c>
      <c r="E278" s="74">
        <v>3.5</v>
      </c>
      <c r="F278" s="106">
        <f t="shared" si="28"/>
        <v>8.15</v>
      </c>
      <c r="G278" s="106">
        <f t="shared" si="27"/>
        <v>90.19466935862228</v>
      </c>
      <c r="H278" s="104">
        <f t="shared" si="29"/>
        <v>6.6910693972468085</v>
      </c>
      <c r="I278" s="121">
        <v>0.5</v>
      </c>
      <c r="J278" s="43">
        <v>8</v>
      </c>
      <c r="K278" s="38" t="s">
        <v>255</v>
      </c>
      <c r="L278" s="166"/>
      <c r="M278" s="35"/>
      <c r="N278" s="174">
        <v>20.3</v>
      </c>
      <c r="O278" s="35"/>
      <c r="P278" s="43">
        <v>0</v>
      </c>
      <c r="Q278" s="43"/>
      <c r="R278" s="35"/>
      <c r="S278" s="43">
        <v>1023</v>
      </c>
      <c r="T278" s="155" t="s">
        <v>555</v>
      </c>
      <c r="U278" s="35"/>
      <c r="V278" s="35"/>
      <c r="AH278" s="189">
        <f t="shared" si="30"/>
        <v>10.869456390833992</v>
      </c>
      <c r="AI278" s="189">
        <f t="shared" si="31"/>
        <v>10.362970252792357</v>
      </c>
      <c r="AJ278" s="189">
        <f t="shared" si="32"/>
        <v>9.803670252792358</v>
      </c>
      <c r="AK278" s="189">
        <f t="shared" si="33"/>
        <v>6.6910693972468085</v>
      </c>
    </row>
    <row r="279" spans="1:37" ht="12.75">
      <c r="A279" s="44">
        <v>39353</v>
      </c>
      <c r="B279" s="91">
        <v>11.6</v>
      </c>
      <c r="C279" s="43">
        <v>11.4</v>
      </c>
      <c r="D279" s="43">
        <v>13.9</v>
      </c>
      <c r="E279" s="74">
        <v>9.3</v>
      </c>
      <c r="F279" s="106">
        <f t="shared" si="28"/>
        <v>11.600000000000001</v>
      </c>
      <c r="G279" s="106">
        <f t="shared" si="27"/>
        <v>97.51433868462665</v>
      </c>
      <c r="H279" s="104">
        <f t="shared" si="29"/>
        <v>11.220027898734012</v>
      </c>
      <c r="I279" s="121">
        <v>6.5</v>
      </c>
      <c r="J279" s="43">
        <v>6</v>
      </c>
      <c r="K279" s="38" t="s">
        <v>255</v>
      </c>
      <c r="L279" s="166"/>
      <c r="M279" s="35"/>
      <c r="N279" s="174">
        <v>16.6</v>
      </c>
      <c r="O279" s="35"/>
      <c r="P279" s="43">
        <v>1</v>
      </c>
      <c r="Q279" s="43"/>
      <c r="R279" s="35"/>
      <c r="S279" s="43">
        <v>1016</v>
      </c>
      <c r="T279" s="155" t="s">
        <v>556</v>
      </c>
      <c r="U279" s="35"/>
      <c r="V279" s="35"/>
      <c r="AH279" s="189">
        <f t="shared" si="30"/>
        <v>13.652693816685344</v>
      </c>
      <c r="AI279" s="189">
        <f t="shared" si="31"/>
        <v>13.473134087977627</v>
      </c>
      <c r="AJ279" s="189">
        <f t="shared" si="32"/>
        <v>13.313334087977628</v>
      </c>
      <c r="AK279" s="189">
        <f t="shared" si="33"/>
        <v>11.220027898734012</v>
      </c>
    </row>
    <row r="280" spans="1:37" ht="12.75">
      <c r="A280" s="44">
        <v>39354</v>
      </c>
      <c r="B280" s="91">
        <v>13.4</v>
      </c>
      <c r="C280" s="43">
        <v>13.2</v>
      </c>
      <c r="D280" s="43">
        <v>16.5</v>
      </c>
      <c r="E280" s="74">
        <v>11.6</v>
      </c>
      <c r="F280" s="106">
        <f t="shared" si="28"/>
        <v>14.05</v>
      </c>
      <c r="G280" s="106">
        <f t="shared" si="27"/>
        <v>97.66341069105644</v>
      </c>
      <c r="H280" s="104">
        <f t="shared" si="29"/>
        <v>13.037912212438624</v>
      </c>
      <c r="I280" s="121">
        <v>9.5</v>
      </c>
      <c r="J280" s="43">
        <v>6</v>
      </c>
      <c r="K280" s="38" t="s">
        <v>223</v>
      </c>
      <c r="L280" s="166"/>
      <c r="M280" s="35"/>
      <c r="N280" s="174">
        <v>11.8</v>
      </c>
      <c r="O280" s="35"/>
      <c r="P280" s="43">
        <v>0</v>
      </c>
      <c r="Q280" s="43"/>
      <c r="R280" s="35"/>
      <c r="S280" s="43">
        <v>1014</v>
      </c>
      <c r="T280" s="155" t="s">
        <v>557</v>
      </c>
      <c r="U280" s="35"/>
      <c r="V280" s="35"/>
      <c r="AH280" s="189">
        <f t="shared" si="30"/>
        <v>15.365821170728879</v>
      </c>
      <c r="AI280" s="189">
        <f t="shared" si="31"/>
        <v>15.166585036022243</v>
      </c>
      <c r="AJ280" s="189">
        <f t="shared" si="32"/>
        <v>15.006785036022242</v>
      </c>
      <c r="AK280" s="189">
        <f t="shared" si="33"/>
        <v>13.037912212438624</v>
      </c>
    </row>
    <row r="281" spans="1:37" ht="12.75">
      <c r="A281" s="44">
        <v>39355</v>
      </c>
      <c r="B281" s="91">
        <v>8.6</v>
      </c>
      <c r="C281" s="43">
        <v>8.5</v>
      </c>
      <c r="D281" s="43">
        <v>14.7</v>
      </c>
      <c r="E281" s="74">
        <v>3.1</v>
      </c>
      <c r="F281" s="106">
        <f t="shared" si="28"/>
        <v>8.9</v>
      </c>
      <c r="G281" s="106">
        <f t="shared" si="27"/>
        <v>98.60905950113288</v>
      </c>
      <c r="H281" s="104">
        <f t="shared" si="29"/>
        <v>8.393444032000273</v>
      </c>
      <c r="I281" s="121">
        <v>1</v>
      </c>
      <c r="J281" s="43">
        <v>6</v>
      </c>
      <c r="K281" s="38" t="s">
        <v>256</v>
      </c>
      <c r="L281" s="166"/>
      <c r="M281" s="35"/>
      <c r="N281" s="174">
        <v>13.8</v>
      </c>
      <c r="O281" s="35"/>
      <c r="P281" s="43">
        <v>0</v>
      </c>
      <c r="Q281" s="43"/>
      <c r="R281" s="35"/>
      <c r="S281" s="43">
        <v>1021</v>
      </c>
      <c r="T281" s="155" t="s">
        <v>558</v>
      </c>
      <c r="U281" s="35"/>
      <c r="V281" s="35"/>
      <c r="AH281" s="189">
        <f t="shared" si="30"/>
        <v>11.16856191408211</v>
      </c>
      <c r="AI281" s="189">
        <f t="shared" si="31"/>
        <v>11.093113863278093</v>
      </c>
      <c r="AJ281" s="189">
        <f t="shared" si="32"/>
        <v>11.013213863278093</v>
      </c>
      <c r="AK281" s="189">
        <f t="shared" si="33"/>
        <v>8.393444032000273</v>
      </c>
    </row>
    <row r="282" spans="1:37" ht="12.75">
      <c r="A282" s="76">
        <v>39356</v>
      </c>
      <c r="B282" s="91">
        <v>11.2</v>
      </c>
      <c r="C282" s="43"/>
      <c r="D282" s="43">
        <v>14.8</v>
      </c>
      <c r="E282" s="74">
        <v>8.6</v>
      </c>
      <c r="F282" s="106">
        <f t="shared" si="28"/>
        <v>11.7</v>
      </c>
      <c r="G282" s="106"/>
      <c r="H282" s="104"/>
      <c r="I282" s="121">
        <v>7</v>
      </c>
      <c r="J282" s="43">
        <v>8</v>
      </c>
      <c r="K282" s="38" t="s">
        <v>256</v>
      </c>
      <c r="L282" s="166"/>
      <c r="M282" s="35"/>
      <c r="N282" s="174">
        <v>21.8</v>
      </c>
      <c r="O282" s="35"/>
      <c r="P282" s="43">
        <v>0</v>
      </c>
      <c r="Q282" s="43"/>
      <c r="R282" s="35"/>
      <c r="S282" s="43">
        <v>1023</v>
      </c>
      <c r="T282" s="155" t="s">
        <v>559</v>
      </c>
      <c r="U282" s="35"/>
      <c r="V282" s="35"/>
      <c r="AH282" s="189">
        <f t="shared" si="30"/>
        <v>13.295654505920231</v>
      </c>
      <c r="AI282" s="189">
        <f t="shared" si="31"/>
        <v>6.107</v>
      </c>
      <c r="AJ282" s="189">
        <f t="shared" si="32"/>
        <v>-2.8418</v>
      </c>
      <c r="AK282" s="189" t="e">
        <f t="shared" si="33"/>
        <v>#NUM!</v>
      </c>
    </row>
    <row r="283" spans="1:37" ht="12.75">
      <c r="A283" s="44">
        <v>39357</v>
      </c>
      <c r="B283" s="91">
        <v>12.1</v>
      </c>
      <c r="C283" s="43">
        <v>11.9</v>
      </c>
      <c r="D283" s="43">
        <v>14.9</v>
      </c>
      <c r="E283" s="74">
        <v>9.7</v>
      </c>
      <c r="F283" s="106">
        <f t="shared" si="28"/>
        <v>12.3</v>
      </c>
      <c r="G283" s="106">
        <f t="shared" si="27"/>
        <v>97.55754037100121</v>
      </c>
      <c r="H283" s="104">
        <f t="shared" si="29"/>
        <v>11.725214345661866</v>
      </c>
      <c r="I283" s="121">
        <v>7.5</v>
      </c>
      <c r="J283" s="43">
        <v>7</v>
      </c>
      <c r="K283" s="38" t="s">
        <v>256</v>
      </c>
      <c r="L283" s="166"/>
      <c r="M283" s="35"/>
      <c r="N283" s="174">
        <v>18.1</v>
      </c>
      <c r="O283" s="35"/>
      <c r="P283" s="43">
        <v>0</v>
      </c>
      <c r="Q283" s="43"/>
      <c r="R283" s="35"/>
      <c r="S283" s="43">
        <v>1022</v>
      </c>
      <c r="T283" s="155" t="s">
        <v>560</v>
      </c>
      <c r="U283" s="35"/>
      <c r="V283" s="35"/>
      <c r="AH283" s="189">
        <f t="shared" si="30"/>
        <v>14.110830506745673</v>
      </c>
      <c r="AI283" s="189">
        <f t="shared" si="31"/>
        <v>13.925979168301964</v>
      </c>
      <c r="AJ283" s="189">
        <f t="shared" si="32"/>
        <v>13.766179168301965</v>
      </c>
      <c r="AK283" s="189">
        <f t="shared" si="33"/>
        <v>11.725214345661866</v>
      </c>
    </row>
    <row r="284" spans="1:37" ht="12.75">
      <c r="A284" s="44">
        <v>39358</v>
      </c>
      <c r="B284" s="91">
        <v>12.6</v>
      </c>
      <c r="C284" s="43">
        <v>12</v>
      </c>
      <c r="D284" s="43">
        <v>15.4</v>
      </c>
      <c r="E284" s="146">
        <v>11.8</v>
      </c>
      <c r="F284" s="106">
        <f t="shared" si="28"/>
        <v>13.600000000000001</v>
      </c>
      <c r="G284" s="106">
        <f t="shared" si="27"/>
        <v>92.84281995712482</v>
      </c>
      <c r="H284" s="104">
        <f t="shared" si="29"/>
        <v>11.473341071096373</v>
      </c>
      <c r="I284" s="121">
        <v>11</v>
      </c>
      <c r="J284" s="43">
        <v>8</v>
      </c>
      <c r="K284" s="38" t="s">
        <v>256</v>
      </c>
      <c r="L284" s="166"/>
      <c r="M284" s="35"/>
      <c r="N284" s="174">
        <v>13.3</v>
      </c>
      <c r="O284" s="35"/>
      <c r="P284" s="43">
        <v>0</v>
      </c>
      <c r="Q284" s="43"/>
      <c r="R284" s="35"/>
      <c r="S284" s="43">
        <v>1017</v>
      </c>
      <c r="T284" s="155" t="s">
        <v>561</v>
      </c>
      <c r="U284" s="35"/>
      <c r="V284" s="35"/>
      <c r="AH284" s="189">
        <f t="shared" si="30"/>
        <v>14.58242756341879</v>
      </c>
      <c r="AI284" s="189">
        <f t="shared" si="31"/>
        <v>14.01813696808305</v>
      </c>
      <c r="AJ284" s="189">
        <f t="shared" si="32"/>
        <v>13.53873696808305</v>
      </c>
      <c r="AK284" s="189">
        <f t="shared" si="33"/>
        <v>11.473341071096373</v>
      </c>
    </row>
    <row r="285" spans="1:37" ht="12.75">
      <c r="A285" s="44">
        <v>39359</v>
      </c>
      <c r="B285" s="91">
        <v>9.9</v>
      </c>
      <c r="C285" s="43">
        <v>9.7</v>
      </c>
      <c r="D285" s="43">
        <v>16.1</v>
      </c>
      <c r="E285" s="74">
        <v>5.8</v>
      </c>
      <c r="F285" s="106">
        <f t="shared" si="28"/>
        <v>10.950000000000001</v>
      </c>
      <c r="G285" s="106">
        <f t="shared" si="27"/>
        <v>97.35612286610743</v>
      </c>
      <c r="H285" s="104">
        <f t="shared" si="29"/>
        <v>9.501019160457199</v>
      </c>
      <c r="I285" s="121">
        <v>3</v>
      </c>
      <c r="J285" s="43">
        <v>3</v>
      </c>
      <c r="K285" s="38" t="s">
        <v>219</v>
      </c>
      <c r="L285" s="166"/>
      <c r="M285" s="35"/>
      <c r="N285" s="174">
        <v>18.1</v>
      </c>
      <c r="O285" s="35"/>
      <c r="P285" s="43">
        <v>0</v>
      </c>
      <c r="Q285" s="43"/>
      <c r="R285" s="35"/>
      <c r="S285" s="43">
        <v>1020</v>
      </c>
      <c r="T285" s="155" t="s">
        <v>562</v>
      </c>
      <c r="U285" s="35"/>
      <c r="V285" s="35"/>
      <c r="AH285" s="189">
        <f t="shared" si="30"/>
        <v>12.191333479931261</v>
      </c>
      <c r="AI285" s="189">
        <f t="shared" si="31"/>
        <v>12.028809601738768</v>
      </c>
      <c r="AJ285" s="189">
        <f t="shared" si="32"/>
        <v>11.869009601738767</v>
      </c>
      <c r="AK285" s="189">
        <f t="shared" si="33"/>
        <v>9.501019160457199</v>
      </c>
    </row>
    <row r="286" spans="1:37" ht="12.75">
      <c r="A286" s="44">
        <v>39360</v>
      </c>
      <c r="B286" s="91">
        <v>7.8</v>
      </c>
      <c r="C286" s="43">
        <v>7.9</v>
      </c>
      <c r="D286" s="43">
        <v>17.4</v>
      </c>
      <c r="E286" s="74">
        <v>1.9</v>
      </c>
      <c r="F286" s="106">
        <f t="shared" si="28"/>
        <v>9.649999999999999</v>
      </c>
      <c r="G286" s="106">
        <f t="shared" si="27"/>
        <v>101.43939205803099</v>
      </c>
      <c r="H286" s="104">
        <f t="shared" si="29"/>
        <v>8.009741152577474</v>
      </c>
      <c r="I286" s="121">
        <v>0</v>
      </c>
      <c r="J286" s="43">
        <v>0</v>
      </c>
      <c r="K286" s="38" t="s">
        <v>256</v>
      </c>
      <c r="L286" s="166"/>
      <c r="M286" s="35"/>
      <c r="N286" s="174">
        <v>17.3</v>
      </c>
      <c r="O286" s="35"/>
      <c r="P286" s="43">
        <v>0</v>
      </c>
      <c r="Q286" s="43"/>
      <c r="R286" s="35"/>
      <c r="S286" s="43">
        <v>1026</v>
      </c>
      <c r="T286" s="155" t="s">
        <v>563</v>
      </c>
      <c r="U286" s="35"/>
      <c r="V286" s="35"/>
      <c r="AH286" s="189">
        <f t="shared" si="30"/>
        <v>10.57743042767468</v>
      </c>
      <c r="AI286" s="189">
        <f t="shared" si="31"/>
        <v>10.649781121194382</v>
      </c>
      <c r="AJ286" s="189">
        <f t="shared" si="32"/>
        <v>10.729681121194382</v>
      </c>
      <c r="AK286" s="189">
        <f t="shared" si="33"/>
        <v>8.009741152577474</v>
      </c>
    </row>
    <row r="287" spans="1:37" ht="12.75">
      <c r="A287" s="44">
        <v>39361</v>
      </c>
      <c r="B287" s="91">
        <v>11.4</v>
      </c>
      <c r="C287" s="43">
        <v>11.2</v>
      </c>
      <c r="D287" s="43">
        <v>15.2</v>
      </c>
      <c r="E287" s="74">
        <v>7.9</v>
      </c>
      <c r="F287" s="106">
        <f t="shared" si="28"/>
        <v>11.55</v>
      </c>
      <c r="G287" s="106">
        <f t="shared" si="27"/>
        <v>97.49665089165586</v>
      </c>
      <c r="H287" s="104">
        <f t="shared" si="29"/>
        <v>11.017903815594543</v>
      </c>
      <c r="I287" s="121">
        <v>4.5</v>
      </c>
      <c r="J287" s="43">
        <v>8</v>
      </c>
      <c r="K287" s="38" t="s">
        <v>109</v>
      </c>
      <c r="L287" s="166"/>
      <c r="M287" s="35"/>
      <c r="N287" s="174">
        <v>10.3</v>
      </c>
      <c r="O287" s="35"/>
      <c r="P287" s="43">
        <v>0</v>
      </c>
      <c r="Q287" s="43"/>
      <c r="R287" s="35"/>
      <c r="S287" s="43">
        <v>1024</v>
      </c>
      <c r="T287" s="155" t="s">
        <v>564</v>
      </c>
      <c r="U287" s="35"/>
      <c r="V287" s="35"/>
      <c r="AH287" s="189">
        <f t="shared" si="30"/>
        <v>13.473134087977627</v>
      </c>
      <c r="AI287" s="189">
        <f t="shared" si="31"/>
        <v>13.295654505920231</v>
      </c>
      <c r="AJ287" s="189">
        <f t="shared" si="32"/>
        <v>13.13585450592023</v>
      </c>
      <c r="AK287" s="189">
        <f t="shared" si="33"/>
        <v>11.017903815594543</v>
      </c>
    </row>
    <row r="288" spans="1:37" ht="12.75">
      <c r="A288" s="44">
        <v>39362</v>
      </c>
      <c r="B288" s="91">
        <v>11.9</v>
      </c>
      <c r="C288" s="43">
        <v>11.2</v>
      </c>
      <c r="D288" s="43">
        <v>14.5</v>
      </c>
      <c r="E288" s="146">
        <v>11.1</v>
      </c>
      <c r="F288" s="106">
        <f t="shared" si="28"/>
        <v>12.8</v>
      </c>
      <c r="G288" s="106">
        <f t="shared" si="27"/>
        <v>91.45751513768215</v>
      </c>
      <c r="H288" s="104">
        <f t="shared" si="29"/>
        <v>10.553991666605182</v>
      </c>
      <c r="I288" s="121">
        <v>10.5</v>
      </c>
      <c r="J288" s="43">
        <v>8</v>
      </c>
      <c r="K288" s="38" t="s">
        <v>109</v>
      </c>
      <c r="L288" s="166"/>
      <c r="M288" s="35"/>
      <c r="N288" s="174">
        <v>9.6</v>
      </c>
      <c r="O288" s="35"/>
      <c r="P288" s="43">
        <v>0</v>
      </c>
      <c r="Q288" s="43"/>
      <c r="R288" s="35"/>
      <c r="S288" s="43">
        <v>1023</v>
      </c>
      <c r="T288" s="155" t="s">
        <v>565</v>
      </c>
      <c r="U288" s="35"/>
      <c r="V288" s="35"/>
      <c r="AH288" s="189">
        <f t="shared" si="30"/>
        <v>13.925979168301964</v>
      </c>
      <c r="AI288" s="189">
        <f t="shared" si="31"/>
        <v>13.295654505920231</v>
      </c>
      <c r="AJ288" s="189">
        <f t="shared" si="32"/>
        <v>12.73635450592023</v>
      </c>
      <c r="AK288" s="189">
        <f t="shared" si="33"/>
        <v>10.553991666605182</v>
      </c>
    </row>
    <row r="289" spans="1:37" ht="12.75">
      <c r="A289" s="44">
        <v>39363</v>
      </c>
      <c r="B289" s="91">
        <v>10.7</v>
      </c>
      <c r="C289" s="43">
        <v>10.3</v>
      </c>
      <c r="D289" s="43">
        <v>16.7</v>
      </c>
      <c r="E289" s="74">
        <v>8.7</v>
      </c>
      <c r="F289" s="106">
        <f t="shared" si="28"/>
        <v>12.7</v>
      </c>
      <c r="G289" s="106">
        <f t="shared" si="27"/>
        <v>94.88114624607012</v>
      </c>
      <c r="H289" s="104">
        <f t="shared" si="29"/>
        <v>9.913764620929818</v>
      </c>
      <c r="I289" s="121">
        <v>5</v>
      </c>
      <c r="J289" s="43">
        <v>6</v>
      </c>
      <c r="K289" s="38" t="s">
        <v>109</v>
      </c>
      <c r="L289" s="166"/>
      <c r="M289" s="35"/>
      <c r="N289" s="174">
        <v>10.3</v>
      </c>
      <c r="O289" s="35"/>
      <c r="P289" s="43">
        <v>5</v>
      </c>
      <c r="Q289" s="43"/>
      <c r="R289" s="35"/>
      <c r="S289" s="43">
        <v>1025</v>
      </c>
      <c r="T289" s="155" t="s">
        <v>566</v>
      </c>
      <c r="U289" s="35"/>
      <c r="V289" s="35"/>
      <c r="AH289" s="189">
        <f t="shared" si="30"/>
        <v>12.86092138362429</v>
      </c>
      <c r="AI289" s="189">
        <f t="shared" si="31"/>
        <v>12.522189626588666</v>
      </c>
      <c r="AJ289" s="189">
        <f t="shared" si="32"/>
        <v>12.202589626588667</v>
      </c>
      <c r="AK289" s="189">
        <f t="shared" si="33"/>
        <v>9.913764620929818</v>
      </c>
    </row>
    <row r="290" spans="1:37" ht="12.75">
      <c r="A290" s="44">
        <v>39364</v>
      </c>
      <c r="B290" s="91">
        <v>12.2</v>
      </c>
      <c r="C290" s="43">
        <v>12</v>
      </c>
      <c r="D290" s="43">
        <v>14.4</v>
      </c>
      <c r="E290" s="74">
        <v>9.2</v>
      </c>
      <c r="F290" s="106">
        <f t="shared" si="28"/>
        <v>11.8</v>
      </c>
      <c r="G290" s="106">
        <f t="shared" si="27"/>
        <v>97.56600992025732</v>
      </c>
      <c r="H290" s="104">
        <f t="shared" si="29"/>
        <v>11.82623084517337</v>
      </c>
      <c r="I290" s="121">
        <v>6</v>
      </c>
      <c r="J290" s="43">
        <v>8</v>
      </c>
      <c r="K290" s="38" t="s">
        <v>257</v>
      </c>
      <c r="L290" s="166"/>
      <c r="M290" s="35"/>
      <c r="N290" s="174">
        <v>17</v>
      </c>
      <c r="O290" s="35"/>
      <c r="P290" s="43">
        <v>3</v>
      </c>
      <c r="Q290" s="43"/>
      <c r="R290" s="35"/>
      <c r="S290" s="43">
        <v>1020</v>
      </c>
      <c r="T290" s="155" t="s">
        <v>567</v>
      </c>
      <c r="U290" s="35"/>
      <c r="V290" s="35"/>
      <c r="AH290" s="189">
        <f t="shared" si="30"/>
        <v>14.204062438763</v>
      </c>
      <c r="AI290" s="189">
        <f t="shared" si="31"/>
        <v>14.01813696808305</v>
      </c>
      <c r="AJ290" s="189">
        <f t="shared" si="32"/>
        <v>13.858336968083051</v>
      </c>
      <c r="AK290" s="189">
        <f t="shared" si="33"/>
        <v>11.82623084517337</v>
      </c>
    </row>
    <row r="291" spans="1:37" ht="12.75">
      <c r="A291" s="44">
        <v>39365</v>
      </c>
      <c r="B291" s="91">
        <v>13.3</v>
      </c>
      <c r="C291" s="43">
        <v>13</v>
      </c>
      <c r="D291" s="43">
        <v>16.5</v>
      </c>
      <c r="E291" s="146">
        <v>11.9</v>
      </c>
      <c r="F291" s="106">
        <f t="shared" si="28"/>
        <v>14.2</v>
      </c>
      <c r="G291" s="106">
        <f t="shared" si="27"/>
        <v>96.48894057799359</v>
      </c>
      <c r="H291" s="104">
        <f t="shared" si="29"/>
        <v>12.753460794592536</v>
      </c>
      <c r="I291" s="121">
        <v>10</v>
      </c>
      <c r="J291" s="43">
        <v>7</v>
      </c>
      <c r="K291" s="38" t="s">
        <v>227</v>
      </c>
      <c r="L291" s="166"/>
      <c r="M291" s="35"/>
      <c r="N291" s="174">
        <v>13.6</v>
      </c>
      <c r="O291" s="35"/>
      <c r="P291" s="43">
        <v>0</v>
      </c>
      <c r="Q291" s="43"/>
      <c r="R291" s="35"/>
      <c r="S291" s="43">
        <v>1026</v>
      </c>
      <c r="T291" s="155" t="s">
        <v>568</v>
      </c>
      <c r="U291" s="35"/>
      <c r="V291" s="35"/>
      <c r="AH291" s="189">
        <f t="shared" si="30"/>
        <v>15.265917559839318</v>
      </c>
      <c r="AI291" s="189">
        <f t="shared" si="31"/>
        <v>14.96962212299885</v>
      </c>
      <c r="AJ291" s="189">
        <f t="shared" si="32"/>
        <v>14.729922122998849</v>
      </c>
      <c r="AK291" s="189">
        <f t="shared" si="33"/>
        <v>12.753460794592536</v>
      </c>
    </row>
    <row r="292" spans="1:37" ht="12.75">
      <c r="A292" s="44">
        <v>39366</v>
      </c>
      <c r="B292" s="91">
        <v>9.9</v>
      </c>
      <c r="C292" s="43">
        <v>9.7</v>
      </c>
      <c r="D292" s="43">
        <v>17.1</v>
      </c>
      <c r="E292" s="74">
        <v>6.1</v>
      </c>
      <c r="F292" s="106">
        <f t="shared" si="28"/>
        <v>11.600000000000001</v>
      </c>
      <c r="G292" s="106">
        <f t="shared" si="27"/>
        <v>97.35612286610743</v>
      </c>
      <c r="H292" s="104">
        <f t="shared" si="29"/>
        <v>9.501019160457199</v>
      </c>
      <c r="I292" s="121">
        <v>3.5</v>
      </c>
      <c r="J292" s="43">
        <v>2</v>
      </c>
      <c r="K292" s="38" t="s">
        <v>224</v>
      </c>
      <c r="L292" s="166"/>
      <c r="M292" s="35"/>
      <c r="N292" s="174">
        <v>17.4</v>
      </c>
      <c r="O292" s="35"/>
      <c r="P292" s="43">
        <v>0</v>
      </c>
      <c r="Q292" s="43"/>
      <c r="R292" s="35"/>
      <c r="S292" s="43">
        <v>1027</v>
      </c>
      <c r="T292" s="155" t="s">
        <v>569</v>
      </c>
      <c r="U292" s="35"/>
      <c r="V292" s="35"/>
      <c r="AH292" s="189">
        <f t="shared" si="30"/>
        <v>12.191333479931261</v>
      </c>
      <c r="AI292" s="189">
        <f t="shared" si="31"/>
        <v>12.028809601738768</v>
      </c>
      <c r="AJ292" s="189">
        <f t="shared" si="32"/>
        <v>11.869009601738767</v>
      </c>
      <c r="AK292" s="189">
        <f t="shared" si="33"/>
        <v>9.501019160457199</v>
      </c>
    </row>
    <row r="293" spans="1:37" ht="12.75">
      <c r="A293" s="44">
        <v>39367</v>
      </c>
      <c r="B293" s="91">
        <v>15.7</v>
      </c>
      <c r="C293" s="43">
        <v>15.5</v>
      </c>
      <c r="D293" s="43">
        <v>18.6</v>
      </c>
      <c r="E293" s="146">
        <v>10</v>
      </c>
      <c r="F293" s="106">
        <f t="shared" si="28"/>
        <v>14.3</v>
      </c>
      <c r="G293" s="106">
        <f t="shared" si="27"/>
        <v>97.8301998188803</v>
      </c>
      <c r="H293" s="104">
        <f t="shared" si="29"/>
        <v>15.357862245291775</v>
      </c>
      <c r="I293" s="121">
        <v>12</v>
      </c>
      <c r="J293" s="43">
        <v>8</v>
      </c>
      <c r="K293" s="38" t="s">
        <v>91</v>
      </c>
      <c r="L293" s="166"/>
      <c r="M293" s="35"/>
      <c r="N293" s="174">
        <v>13.6</v>
      </c>
      <c r="O293" s="35"/>
      <c r="P293" s="43">
        <v>0</v>
      </c>
      <c r="Q293" s="43"/>
      <c r="R293" s="35"/>
      <c r="S293" s="43">
        <v>1025</v>
      </c>
      <c r="T293" s="155" t="s">
        <v>570</v>
      </c>
      <c r="U293" s="35"/>
      <c r="V293" s="35"/>
      <c r="AH293" s="189">
        <f t="shared" si="30"/>
        <v>17.82779541421407</v>
      </c>
      <c r="AI293" s="189">
        <f t="shared" si="31"/>
        <v>17.600767877026804</v>
      </c>
      <c r="AJ293" s="189">
        <f t="shared" si="32"/>
        <v>17.440967877026804</v>
      </c>
      <c r="AK293" s="189">
        <f t="shared" si="33"/>
        <v>15.357862245291775</v>
      </c>
    </row>
    <row r="294" spans="1:37" ht="12.75">
      <c r="A294" s="44">
        <v>39368</v>
      </c>
      <c r="B294" s="91">
        <v>15</v>
      </c>
      <c r="C294" s="43">
        <v>14.8</v>
      </c>
      <c r="D294" s="43">
        <v>17.1</v>
      </c>
      <c r="E294" s="146">
        <v>12.5</v>
      </c>
      <c r="F294" s="106">
        <f t="shared" si="28"/>
        <v>14.8</v>
      </c>
      <c r="G294" s="106">
        <f t="shared" si="27"/>
        <v>97.78200777331028</v>
      </c>
      <c r="H294" s="104">
        <f t="shared" si="29"/>
        <v>14.652106785344788</v>
      </c>
      <c r="I294" s="121">
        <v>10</v>
      </c>
      <c r="J294" s="43">
        <v>8</v>
      </c>
      <c r="K294" s="38" t="s">
        <v>217</v>
      </c>
      <c r="L294" s="166"/>
      <c r="M294" s="35"/>
      <c r="N294" s="174">
        <v>12.5</v>
      </c>
      <c r="O294" s="35"/>
      <c r="P294" s="43">
        <v>0</v>
      </c>
      <c r="Q294" s="43"/>
      <c r="R294" s="35"/>
      <c r="S294" s="43">
        <v>1025</v>
      </c>
      <c r="T294" s="155" t="s">
        <v>571</v>
      </c>
      <c r="U294" s="35"/>
      <c r="V294" s="35"/>
      <c r="AH294" s="189">
        <f t="shared" si="30"/>
        <v>17.04426199146042</v>
      </c>
      <c r="AI294" s="189">
        <f t="shared" si="31"/>
        <v>16.8260215853932</v>
      </c>
      <c r="AJ294" s="189">
        <f t="shared" si="32"/>
        <v>16.6662215853932</v>
      </c>
      <c r="AK294" s="189">
        <f t="shared" si="33"/>
        <v>14.652106785344788</v>
      </c>
    </row>
    <row r="295" spans="1:37" ht="12.75">
      <c r="A295" s="44">
        <v>39369</v>
      </c>
      <c r="B295" s="91">
        <v>13.3</v>
      </c>
      <c r="C295" s="43">
        <v>12.8</v>
      </c>
      <c r="D295" s="43">
        <v>16.1</v>
      </c>
      <c r="E295" s="146">
        <v>13.2</v>
      </c>
      <c r="F295" s="106">
        <f t="shared" si="28"/>
        <v>14.65</v>
      </c>
      <c r="G295" s="106">
        <f t="shared" si="27"/>
        <v>94.16669670797252</v>
      </c>
      <c r="H295" s="104">
        <f t="shared" si="29"/>
        <v>12.382291445290884</v>
      </c>
      <c r="I295" s="121">
        <v>12.5</v>
      </c>
      <c r="J295" s="43">
        <v>7</v>
      </c>
      <c r="K295" s="38" t="s">
        <v>257</v>
      </c>
      <c r="L295" s="166"/>
      <c r="M295" s="35"/>
      <c r="N295" s="174">
        <v>15.1</v>
      </c>
      <c r="O295" s="35"/>
      <c r="P295" s="43">
        <v>0</v>
      </c>
      <c r="Q295" s="43"/>
      <c r="R295" s="35"/>
      <c r="S295" s="43">
        <v>1020</v>
      </c>
      <c r="T295" s="155" t="s">
        <v>572</v>
      </c>
      <c r="U295" s="35"/>
      <c r="V295" s="35"/>
      <c r="AH295" s="189">
        <f t="shared" si="30"/>
        <v>15.265917559839318</v>
      </c>
      <c r="AI295" s="189">
        <f t="shared" si="31"/>
        <v>14.77491028826301</v>
      </c>
      <c r="AJ295" s="189">
        <f t="shared" si="32"/>
        <v>14.37541028826301</v>
      </c>
      <c r="AK295" s="189">
        <f t="shared" si="33"/>
        <v>12.382291445290884</v>
      </c>
    </row>
    <row r="296" spans="1:37" ht="12.75">
      <c r="A296" s="44">
        <v>39370</v>
      </c>
      <c r="B296" s="91">
        <v>12.6</v>
      </c>
      <c r="C296" s="43">
        <v>12.2</v>
      </c>
      <c r="D296" s="43">
        <v>15.6</v>
      </c>
      <c r="E296" s="146">
        <v>10.4</v>
      </c>
      <c r="F296" s="106">
        <f t="shared" si="28"/>
        <v>13</v>
      </c>
      <c r="G296" s="106">
        <f aca="true" t="shared" si="34" ref="G296:G359">100*(AJ296/AH296)</f>
        <v>95.21365615141684</v>
      </c>
      <c r="H296" s="104">
        <f t="shared" si="29"/>
        <v>11.85476017640901</v>
      </c>
      <c r="I296" s="121">
        <v>7</v>
      </c>
      <c r="J296" s="43">
        <v>8</v>
      </c>
      <c r="K296" s="38" t="s">
        <v>257</v>
      </c>
      <c r="L296" s="166"/>
      <c r="M296" s="35"/>
      <c r="N296" s="174">
        <v>19.5</v>
      </c>
      <c r="O296" s="35"/>
      <c r="P296" s="43">
        <v>0</v>
      </c>
      <c r="Q296" s="43"/>
      <c r="R296" s="35"/>
      <c r="S296" s="43">
        <v>1011</v>
      </c>
      <c r="T296" s="155" t="s">
        <v>0</v>
      </c>
      <c r="U296" s="35"/>
      <c r="V296" s="35"/>
      <c r="AH296" s="189">
        <f t="shared" si="30"/>
        <v>14.58242756341879</v>
      </c>
      <c r="AI296" s="189">
        <f t="shared" si="31"/>
        <v>14.204062438763</v>
      </c>
      <c r="AJ296" s="189">
        <f t="shared" si="32"/>
        <v>13.884462438762998</v>
      </c>
      <c r="AK296" s="189">
        <f t="shared" si="33"/>
        <v>11.85476017640901</v>
      </c>
    </row>
    <row r="297" spans="1:37" ht="12.75">
      <c r="A297" s="44">
        <v>39371</v>
      </c>
      <c r="B297" s="91">
        <v>11.6</v>
      </c>
      <c r="C297" s="43">
        <v>11.4</v>
      </c>
      <c r="D297" s="43">
        <v>15.5</v>
      </c>
      <c r="E297" s="74">
        <v>9.6</v>
      </c>
      <c r="F297" s="106">
        <f t="shared" si="28"/>
        <v>12.55</v>
      </c>
      <c r="G297" s="106">
        <f t="shared" si="34"/>
        <v>97.51433868462665</v>
      </c>
      <c r="H297" s="104">
        <f t="shared" si="29"/>
        <v>11.220027898734012</v>
      </c>
      <c r="I297" s="121">
        <v>6.5</v>
      </c>
      <c r="J297" s="43">
        <v>5</v>
      </c>
      <c r="K297" s="38" t="s">
        <v>259</v>
      </c>
      <c r="L297" s="166"/>
      <c r="M297" s="35"/>
      <c r="N297" s="174">
        <v>14.4</v>
      </c>
      <c r="O297" s="35"/>
      <c r="P297" s="43">
        <v>7</v>
      </c>
      <c r="Q297" s="43"/>
      <c r="R297" s="35"/>
      <c r="S297" s="43">
        <v>1010</v>
      </c>
      <c r="T297" s="155" t="s">
        <v>1</v>
      </c>
      <c r="U297" s="35"/>
      <c r="V297" s="35"/>
      <c r="AH297" s="189">
        <f t="shared" si="30"/>
        <v>13.652693816685344</v>
      </c>
      <c r="AI297" s="189">
        <f t="shared" si="31"/>
        <v>13.473134087977627</v>
      </c>
      <c r="AJ297" s="189">
        <f t="shared" si="32"/>
        <v>13.313334087977628</v>
      </c>
      <c r="AK297" s="189">
        <f t="shared" si="33"/>
        <v>11.220027898734012</v>
      </c>
    </row>
    <row r="298" spans="1:37" ht="12.75">
      <c r="A298" s="128">
        <v>39372</v>
      </c>
      <c r="B298" s="91">
        <v>7.4</v>
      </c>
      <c r="C298" s="43">
        <v>7.2</v>
      </c>
      <c r="D298" s="43">
        <v>13.1</v>
      </c>
      <c r="E298" s="74">
        <v>5.2</v>
      </c>
      <c r="F298" s="106">
        <f t="shared" si="28"/>
        <v>9.15</v>
      </c>
      <c r="G298" s="106">
        <f t="shared" si="34"/>
        <v>97.08726484318834</v>
      </c>
      <c r="H298" s="104">
        <f t="shared" si="29"/>
        <v>6.968702507097594</v>
      </c>
      <c r="I298" s="121">
        <v>1.5</v>
      </c>
      <c r="J298" s="43">
        <v>0</v>
      </c>
      <c r="K298" s="38" t="s">
        <v>109</v>
      </c>
      <c r="L298" s="166"/>
      <c r="M298" s="35"/>
      <c r="N298" s="174">
        <v>21.8</v>
      </c>
      <c r="O298" s="35"/>
      <c r="P298" s="43">
        <v>0</v>
      </c>
      <c r="Q298" s="43"/>
      <c r="R298" s="35"/>
      <c r="S298" s="43">
        <v>1018</v>
      </c>
      <c r="T298" s="155" t="s">
        <v>2</v>
      </c>
      <c r="U298" s="35"/>
      <c r="V298" s="35"/>
      <c r="AH298" s="189">
        <f t="shared" si="30"/>
        <v>10.29234011027384</v>
      </c>
      <c r="AI298" s="189">
        <f t="shared" si="31"/>
        <v>10.152351501423265</v>
      </c>
      <c r="AJ298" s="189">
        <f t="shared" si="32"/>
        <v>9.992551501423264</v>
      </c>
      <c r="AK298" s="189">
        <f t="shared" si="33"/>
        <v>6.968702507097594</v>
      </c>
    </row>
    <row r="299" spans="1:37" ht="12.75">
      <c r="A299" s="128">
        <v>39373</v>
      </c>
      <c r="B299" s="91">
        <v>2.3</v>
      </c>
      <c r="C299" s="43">
        <v>2.1</v>
      </c>
      <c r="D299" s="43">
        <v>11.7</v>
      </c>
      <c r="E299" s="74">
        <v>0.3</v>
      </c>
      <c r="F299" s="106">
        <f t="shared" si="28"/>
        <v>6</v>
      </c>
      <c r="G299" s="106">
        <f t="shared" si="34"/>
        <v>96.36497254570372</v>
      </c>
      <c r="H299" s="104">
        <f t="shared" si="29"/>
        <v>1.7820866477760822</v>
      </c>
      <c r="I299" s="121">
        <v>-2</v>
      </c>
      <c r="J299" s="43">
        <v>1</v>
      </c>
      <c r="K299" s="38" t="s">
        <v>109</v>
      </c>
      <c r="L299" s="166"/>
      <c r="M299" s="35"/>
      <c r="N299" s="174">
        <v>9.6</v>
      </c>
      <c r="O299" s="35"/>
      <c r="P299" s="43">
        <v>0</v>
      </c>
      <c r="Q299" s="43"/>
      <c r="R299" s="35"/>
      <c r="S299" s="43">
        <v>1033</v>
      </c>
      <c r="T299" s="155" t="s">
        <v>3</v>
      </c>
      <c r="U299" s="35"/>
      <c r="V299" s="35"/>
      <c r="AH299" s="189">
        <f t="shared" si="30"/>
        <v>7.207316258744711</v>
      </c>
      <c r="AI299" s="189">
        <f t="shared" si="31"/>
        <v>7.105128334021381</v>
      </c>
      <c r="AJ299" s="189">
        <f t="shared" si="32"/>
        <v>6.945328334021381</v>
      </c>
      <c r="AK299" s="189">
        <f t="shared" si="33"/>
        <v>1.7820866477760822</v>
      </c>
    </row>
    <row r="300" spans="1:37" ht="12.75">
      <c r="A300" s="128">
        <v>39374</v>
      </c>
      <c r="B300" s="91">
        <v>1.9</v>
      </c>
      <c r="C300" s="43">
        <v>1.8</v>
      </c>
      <c r="D300" s="43">
        <v>13.5</v>
      </c>
      <c r="E300" s="74">
        <v>0</v>
      </c>
      <c r="F300" s="106">
        <f t="shared" si="28"/>
        <v>6.75</v>
      </c>
      <c r="G300" s="106">
        <f t="shared" si="34"/>
        <v>98.14574910663212</v>
      </c>
      <c r="H300" s="104">
        <f t="shared" si="29"/>
        <v>1.6387951826774954</v>
      </c>
      <c r="I300" s="121">
        <v>-2.5</v>
      </c>
      <c r="J300" s="43">
        <v>0</v>
      </c>
      <c r="K300" s="38" t="s">
        <v>109</v>
      </c>
      <c r="L300" s="166"/>
      <c r="M300" s="35"/>
      <c r="N300" s="174">
        <v>8.8</v>
      </c>
      <c r="O300" s="35"/>
      <c r="P300" s="43">
        <v>0</v>
      </c>
      <c r="Q300" s="43"/>
      <c r="R300" s="35"/>
      <c r="S300" s="43">
        <v>1035</v>
      </c>
      <c r="T300" s="155" t="s">
        <v>4</v>
      </c>
      <c r="U300" s="35"/>
      <c r="V300" s="35"/>
      <c r="AH300" s="189">
        <f t="shared" si="30"/>
        <v>7.004223188734711</v>
      </c>
      <c r="AI300" s="189">
        <f t="shared" si="31"/>
        <v>6.954247317684119</v>
      </c>
      <c r="AJ300" s="189">
        <f t="shared" si="32"/>
        <v>6.874347317684118</v>
      </c>
      <c r="AK300" s="189">
        <f t="shared" si="33"/>
        <v>1.6387951826774954</v>
      </c>
    </row>
    <row r="301" spans="1:37" ht="12.75">
      <c r="A301" s="44">
        <v>39375</v>
      </c>
      <c r="B301" s="91">
        <v>1.9</v>
      </c>
      <c r="C301" s="43">
        <v>1.7</v>
      </c>
      <c r="D301" s="43">
        <v>12.8</v>
      </c>
      <c r="E301" s="74">
        <v>-0.5</v>
      </c>
      <c r="F301" s="106">
        <f t="shared" si="28"/>
        <v>6.15</v>
      </c>
      <c r="G301" s="106">
        <f t="shared" si="34"/>
        <v>96.2960026601814</v>
      </c>
      <c r="H301" s="104">
        <f t="shared" si="29"/>
        <v>1.3738408971771376</v>
      </c>
      <c r="I301" s="121">
        <v>-2.5</v>
      </c>
      <c r="J301" s="43">
        <v>3</v>
      </c>
      <c r="K301" s="38" t="s">
        <v>109</v>
      </c>
      <c r="L301" s="166"/>
      <c r="M301" s="35"/>
      <c r="N301" s="174">
        <v>12.5</v>
      </c>
      <c r="O301" s="35"/>
      <c r="P301" s="43">
        <v>0</v>
      </c>
      <c r="Q301" s="43"/>
      <c r="R301" s="35"/>
      <c r="S301" s="43">
        <v>1036</v>
      </c>
      <c r="T301" s="155" t="s">
        <v>5</v>
      </c>
      <c r="U301" s="35"/>
      <c r="V301" s="35"/>
      <c r="AH301" s="189">
        <f t="shared" si="30"/>
        <v>7.004223188734711</v>
      </c>
      <c r="AI301" s="189">
        <f t="shared" si="31"/>
        <v>6.90458694814902</v>
      </c>
      <c r="AJ301" s="189">
        <f t="shared" si="32"/>
        <v>6.74478694814902</v>
      </c>
      <c r="AK301" s="189">
        <f t="shared" si="33"/>
        <v>1.3738408971771376</v>
      </c>
    </row>
    <row r="302" spans="1:37" ht="12.75">
      <c r="A302" s="128">
        <v>39376</v>
      </c>
      <c r="B302" s="91">
        <v>2.1</v>
      </c>
      <c r="C302" s="43">
        <v>1.9</v>
      </c>
      <c r="D302" s="43">
        <v>12.8</v>
      </c>
      <c r="E302" s="74">
        <v>-0.2</v>
      </c>
      <c r="F302" s="106">
        <f t="shared" si="28"/>
        <v>6.300000000000001</v>
      </c>
      <c r="G302" s="106">
        <f t="shared" si="34"/>
        <v>96.33074684888744</v>
      </c>
      <c r="H302" s="104">
        <f t="shared" si="29"/>
        <v>1.5779941603165428</v>
      </c>
      <c r="I302" s="121">
        <v>-2</v>
      </c>
      <c r="J302" s="43">
        <v>0</v>
      </c>
      <c r="K302" s="38" t="s">
        <v>109</v>
      </c>
      <c r="L302" s="166"/>
      <c r="M302" s="35"/>
      <c r="N302" s="174">
        <v>13.6</v>
      </c>
      <c r="O302" s="35"/>
      <c r="P302" s="43">
        <v>0</v>
      </c>
      <c r="Q302" s="43"/>
      <c r="R302" s="35"/>
      <c r="S302" s="43">
        <v>1031</v>
      </c>
      <c r="T302" s="155" t="s">
        <v>6</v>
      </c>
      <c r="U302" s="35"/>
      <c r="V302" s="35"/>
      <c r="AH302" s="189">
        <f t="shared" si="30"/>
        <v>7.105128334021381</v>
      </c>
      <c r="AI302" s="189">
        <f t="shared" si="31"/>
        <v>7.004223188734711</v>
      </c>
      <c r="AJ302" s="189">
        <f t="shared" si="32"/>
        <v>6.8444231887347105</v>
      </c>
      <c r="AK302" s="189">
        <f t="shared" si="33"/>
        <v>1.5779941603165428</v>
      </c>
    </row>
    <row r="303" spans="1:37" ht="12.75">
      <c r="A303" s="44">
        <v>39377</v>
      </c>
      <c r="B303" s="91">
        <v>6.2</v>
      </c>
      <c r="C303" s="43">
        <v>6.1</v>
      </c>
      <c r="D303" s="43">
        <v>10.4</v>
      </c>
      <c r="E303" s="74">
        <v>4.8</v>
      </c>
      <c r="F303" s="106">
        <f t="shared" si="28"/>
        <v>7.6</v>
      </c>
      <c r="G303" s="106">
        <f t="shared" si="34"/>
        <v>98.46814571208246</v>
      </c>
      <c r="H303" s="104">
        <f t="shared" si="29"/>
        <v>5.976764657986251</v>
      </c>
      <c r="I303" s="121">
        <v>1.5</v>
      </c>
      <c r="J303" s="43">
        <v>7</v>
      </c>
      <c r="K303" s="38" t="s">
        <v>257</v>
      </c>
      <c r="L303" s="166"/>
      <c r="M303" s="35"/>
      <c r="N303" s="174">
        <v>14.4</v>
      </c>
      <c r="O303" s="35"/>
      <c r="P303" s="43">
        <v>0</v>
      </c>
      <c r="Q303" s="43"/>
      <c r="R303" s="35"/>
      <c r="S303" s="43">
        <v>1023</v>
      </c>
      <c r="T303" s="155" t="s">
        <v>7</v>
      </c>
      <c r="U303" s="35"/>
      <c r="V303" s="35"/>
      <c r="AH303" s="189">
        <f t="shared" si="30"/>
        <v>9.477279648605764</v>
      </c>
      <c r="AI303" s="189">
        <f t="shared" si="31"/>
        <v>9.41200153393066</v>
      </c>
      <c r="AJ303" s="189">
        <f t="shared" si="32"/>
        <v>9.33210153393066</v>
      </c>
      <c r="AK303" s="189">
        <f t="shared" si="33"/>
        <v>5.976764657986251</v>
      </c>
    </row>
    <row r="304" spans="1:37" ht="12.75">
      <c r="A304" s="44">
        <v>39378</v>
      </c>
      <c r="B304" s="91">
        <v>4.3</v>
      </c>
      <c r="C304" s="43">
        <v>4.1</v>
      </c>
      <c r="D304" s="43">
        <v>11.7</v>
      </c>
      <c r="E304" s="74">
        <v>2.2</v>
      </c>
      <c r="F304" s="106">
        <f t="shared" si="28"/>
        <v>6.949999999999999</v>
      </c>
      <c r="G304" s="106">
        <f t="shared" si="34"/>
        <v>96.68059421573295</v>
      </c>
      <c r="H304" s="104">
        <f t="shared" si="29"/>
        <v>3.8198811600803233</v>
      </c>
      <c r="I304" s="121">
        <v>-1.5</v>
      </c>
      <c r="J304" s="43">
        <v>0</v>
      </c>
      <c r="K304" s="38" t="s">
        <v>257</v>
      </c>
      <c r="L304" s="166"/>
      <c r="M304" s="35"/>
      <c r="N304" s="174">
        <v>20.3</v>
      </c>
      <c r="O304" s="35"/>
      <c r="P304" s="43">
        <v>0</v>
      </c>
      <c r="Q304" s="43"/>
      <c r="R304" s="35"/>
      <c r="S304" s="43">
        <v>1026</v>
      </c>
      <c r="T304" s="155" t="s">
        <v>8</v>
      </c>
      <c r="U304" s="35"/>
      <c r="V304" s="35"/>
      <c r="AH304" s="189">
        <f t="shared" si="30"/>
        <v>8.302890934011156</v>
      </c>
      <c r="AI304" s="189">
        <f t="shared" si="31"/>
        <v>8.187084292086206</v>
      </c>
      <c r="AJ304" s="189">
        <f t="shared" si="32"/>
        <v>8.027284292086206</v>
      </c>
      <c r="AK304" s="189">
        <f t="shared" si="33"/>
        <v>3.8198811600803233</v>
      </c>
    </row>
    <row r="305" spans="1:37" ht="12.75">
      <c r="A305" s="44">
        <v>39379</v>
      </c>
      <c r="B305" s="91">
        <v>4.4</v>
      </c>
      <c r="C305" s="43">
        <v>4.3</v>
      </c>
      <c r="D305" s="43">
        <v>10.6</v>
      </c>
      <c r="E305" s="74">
        <v>0.1</v>
      </c>
      <c r="F305" s="106">
        <f t="shared" si="28"/>
        <v>5.35</v>
      </c>
      <c r="G305" s="106">
        <f t="shared" si="34"/>
        <v>98.34543416865374</v>
      </c>
      <c r="H305" s="104">
        <f t="shared" si="29"/>
        <v>4.162277102022233</v>
      </c>
      <c r="I305" s="121">
        <v>-3</v>
      </c>
      <c r="J305" s="43">
        <v>3</v>
      </c>
      <c r="K305" s="38" t="s">
        <v>256</v>
      </c>
      <c r="L305" s="166"/>
      <c r="M305" s="35"/>
      <c r="N305" s="174">
        <v>13.2</v>
      </c>
      <c r="O305" s="35"/>
      <c r="P305" s="43">
        <v>0</v>
      </c>
      <c r="Q305" s="43"/>
      <c r="R305" s="35"/>
      <c r="S305" s="43">
        <v>1028</v>
      </c>
      <c r="T305" s="155" t="s">
        <v>9</v>
      </c>
      <c r="U305" s="35"/>
      <c r="V305" s="35"/>
      <c r="AH305" s="189">
        <f t="shared" si="30"/>
        <v>8.36133472135519</v>
      </c>
      <c r="AI305" s="189">
        <f t="shared" si="31"/>
        <v>8.302890934011156</v>
      </c>
      <c r="AJ305" s="189">
        <f t="shared" si="32"/>
        <v>8.222990934011156</v>
      </c>
      <c r="AK305" s="189">
        <f t="shared" si="33"/>
        <v>4.162277102022233</v>
      </c>
    </row>
    <row r="306" spans="1:37" ht="12.75">
      <c r="A306" s="44">
        <v>39380</v>
      </c>
      <c r="B306" s="91">
        <v>9</v>
      </c>
      <c r="C306" s="43">
        <v>8.6</v>
      </c>
      <c r="D306" s="43">
        <v>10.5</v>
      </c>
      <c r="E306" s="74">
        <v>4.4</v>
      </c>
      <c r="F306" s="106">
        <f t="shared" si="28"/>
        <v>7.45</v>
      </c>
      <c r="G306" s="106">
        <f t="shared" si="34"/>
        <v>94.54520922359396</v>
      </c>
      <c r="H306" s="104">
        <f t="shared" si="29"/>
        <v>8.172238735094224</v>
      </c>
      <c r="I306" s="121">
        <v>4</v>
      </c>
      <c r="J306" s="43">
        <v>8</v>
      </c>
      <c r="K306" s="38" t="s">
        <v>256</v>
      </c>
      <c r="L306" s="166"/>
      <c r="M306" s="35"/>
      <c r="N306" s="174">
        <v>12.5</v>
      </c>
      <c r="O306" s="35"/>
      <c r="P306" s="43">
        <v>0</v>
      </c>
      <c r="Q306" s="43"/>
      <c r="R306" s="35"/>
      <c r="S306" s="43">
        <v>1025</v>
      </c>
      <c r="T306" s="155" t="s">
        <v>10</v>
      </c>
      <c r="U306" s="35"/>
      <c r="V306" s="35"/>
      <c r="AH306" s="189">
        <f t="shared" si="30"/>
        <v>11.474893337456098</v>
      </c>
      <c r="AI306" s="189">
        <f t="shared" si="31"/>
        <v>11.16856191408211</v>
      </c>
      <c r="AJ306" s="189">
        <f t="shared" si="32"/>
        <v>10.84896191408211</v>
      </c>
      <c r="AK306" s="189">
        <f t="shared" si="33"/>
        <v>8.172238735094224</v>
      </c>
    </row>
    <row r="307" spans="1:37" ht="12.75">
      <c r="A307" s="44">
        <v>39381</v>
      </c>
      <c r="B307" s="91">
        <v>8.8</v>
      </c>
      <c r="C307" s="43">
        <v>8.6</v>
      </c>
      <c r="D307" s="43">
        <v>10.6</v>
      </c>
      <c r="E307" s="74">
        <v>8.5</v>
      </c>
      <c r="F307" s="106">
        <f t="shared" si="28"/>
        <v>9.55</v>
      </c>
      <c r="G307" s="106">
        <f t="shared" si="34"/>
        <v>97.24354449474633</v>
      </c>
      <c r="H307" s="104">
        <f t="shared" si="29"/>
        <v>8.387486832246916</v>
      </c>
      <c r="I307" s="121">
        <v>8</v>
      </c>
      <c r="J307" s="43">
        <v>8</v>
      </c>
      <c r="K307" s="38" t="s">
        <v>257</v>
      </c>
      <c r="L307" s="166"/>
      <c r="M307" s="35"/>
      <c r="N307" s="174">
        <v>12.5</v>
      </c>
      <c r="O307" s="35"/>
      <c r="P307" s="43">
        <v>0</v>
      </c>
      <c r="Q307" s="43"/>
      <c r="R307" s="35"/>
      <c r="S307" s="43">
        <v>1021</v>
      </c>
      <c r="T307" s="155" t="s">
        <v>11</v>
      </c>
      <c r="U307" s="35"/>
      <c r="V307" s="35"/>
      <c r="AH307" s="189">
        <f t="shared" si="30"/>
        <v>11.32081514642534</v>
      </c>
      <c r="AI307" s="189">
        <f t="shared" si="31"/>
        <v>11.16856191408211</v>
      </c>
      <c r="AJ307" s="189">
        <f t="shared" si="32"/>
        <v>11.00876191408211</v>
      </c>
      <c r="AK307" s="189">
        <f t="shared" si="33"/>
        <v>8.387486832246916</v>
      </c>
    </row>
    <row r="308" spans="1:37" ht="12.75">
      <c r="A308" s="44">
        <v>39382</v>
      </c>
      <c r="B308" s="91">
        <v>11.6</v>
      </c>
      <c r="C308" s="43">
        <v>11.4</v>
      </c>
      <c r="D308" s="43">
        <v>15.4</v>
      </c>
      <c r="E308" s="74">
        <v>8.8</v>
      </c>
      <c r="F308" s="106">
        <f t="shared" si="28"/>
        <v>12.100000000000001</v>
      </c>
      <c r="G308" s="106">
        <f t="shared" si="34"/>
        <v>97.51433868462665</v>
      </c>
      <c r="H308" s="104">
        <f t="shared" si="29"/>
        <v>11.220027898734012</v>
      </c>
      <c r="I308" s="121">
        <v>7.5</v>
      </c>
      <c r="J308" s="43">
        <v>6</v>
      </c>
      <c r="K308" s="38" t="s">
        <v>222</v>
      </c>
      <c r="L308" s="166"/>
      <c r="M308" s="35"/>
      <c r="N308" s="174">
        <v>21</v>
      </c>
      <c r="O308" s="35"/>
      <c r="P308" s="43">
        <v>1</v>
      </c>
      <c r="Q308" s="43"/>
      <c r="R308" s="35"/>
      <c r="S308" s="43">
        <v>1021</v>
      </c>
      <c r="T308" s="155" t="s">
        <v>12</v>
      </c>
      <c r="U308" s="35"/>
      <c r="V308" s="35"/>
      <c r="AH308" s="189">
        <f t="shared" si="30"/>
        <v>13.652693816685344</v>
      </c>
      <c r="AI308" s="189">
        <f t="shared" si="31"/>
        <v>13.473134087977627</v>
      </c>
      <c r="AJ308" s="189">
        <f t="shared" si="32"/>
        <v>13.313334087977628</v>
      </c>
      <c r="AK308" s="189">
        <f t="shared" si="33"/>
        <v>11.220027898734012</v>
      </c>
    </row>
    <row r="309" spans="1:37" ht="12.75">
      <c r="A309" s="44">
        <v>39383</v>
      </c>
      <c r="B309" s="91">
        <v>15.1</v>
      </c>
      <c r="C309" s="43">
        <v>14.3</v>
      </c>
      <c r="D309" s="43">
        <v>16.9</v>
      </c>
      <c r="E309" s="146">
        <v>11.6</v>
      </c>
      <c r="F309" s="106">
        <f t="shared" si="28"/>
        <v>14.25</v>
      </c>
      <c r="G309" s="106">
        <f t="shared" si="34"/>
        <v>91.24189005015846</v>
      </c>
      <c r="H309" s="104">
        <f t="shared" si="29"/>
        <v>13.68324521894388</v>
      </c>
      <c r="I309" s="121">
        <v>10</v>
      </c>
      <c r="J309" s="43">
        <v>8</v>
      </c>
      <c r="K309" s="38" t="s">
        <v>258</v>
      </c>
      <c r="L309" s="166"/>
      <c r="M309" s="35"/>
      <c r="N309" s="174">
        <v>28.8</v>
      </c>
      <c r="O309" s="35"/>
      <c r="P309" s="43">
        <v>2</v>
      </c>
      <c r="Q309" s="43"/>
      <c r="R309" s="35"/>
      <c r="S309" s="43">
        <v>1009</v>
      </c>
      <c r="T309" s="155" t="s">
        <v>13</v>
      </c>
      <c r="U309" s="35"/>
      <c r="V309" s="35"/>
      <c r="AH309" s="189">
        <f t="shared" si="30"/>
        <v>17.154310910261028</v>
      </c>
      <c r="AI309" s="189">
        <f t="shared" si="31"/>
        <v>16.291117499602702</v>
      </c>
      <c r="AJ309" s="189">
        <f t="shared" si="32"/>
        <v>15.651917499602703</v>
      </c>
      <c r="AK309" s="189">
        <f t="shared" si="33"/>
        <v>13.68324521894388</v>
      </c>
    </row>
    <row r="310" spans="1:37" ht="12.75">
      <c r="A310" s="44">
        <v>39384</v>
      </c>
      <c r="B310" s="91">
        <v>7.9</v>
      </c>
      <c r="C310" s="43">
        <v>7.8</v>
      </c>
      <c r="D310" s="43">
        <v>12.2</v>
      </c>
      <c r="E310" s="74">
        <v>6.8</v>
      </c>
      <c r="F310" s="106">
        <f t="shared" si="28"/>
        <v>9.5</v>
      </c>
      <c r="G310" s="106">
        <f t="shared" si="34"/>
        <v>98.57038664187469</v>
      </c>
      <c r="H310" s="104">
        <f t="shared" si="29"/>
        <v>7.6888628886479715</v>
      </c>
      <c r="I310" s="121">
        <v>3.5</v>
      </c>
      <c r="J310" s="43">
        <v>0</v>
      </c>
      <c r="K310" s="38" t="s">
        <v>260</v>
      </c>
      <c r="L310" s="166"/>
      <c r="M310" s="35"/>
      <c r="N310" s="174">
        <v>20.3</v>
      </c>
      <c r="O310" s="35"/>
      <c r="P310" s="43">
        <v>0</v>
      </c>
      <c r="Q310" s="43"/>
      <c r="R310" s="35"/>
      <c r="S310" s="43">
        <v>1011</v>
      </c>
      <c r="T310" s="155" t="s">
        <v>14</v>
      </c>
      <c r="U310" s="35"/>
      <c r="V310" s="35"/>
      <c r="AH310" s="189">
        <f t="shared" si="30"/>
        <v>10.649781121194382</v>
      </c>
      <c r="AI310" s="189">
        <f t="shared" si="31"/>
        <v>10.57743042767468</v>
      </c>
      <c r="AJ310" s="189">
        <f t="shared" si="32"/>
        <v>10.497530427674679</v>
      </c>
      <c r="AK310" s="189">
        <f t="shared" si="33"/>
        <v>7.6888628886479715</v>
      </c>
    </row>
    <row r="311" spans="1:37" ht="12.75">
      <c r="A311" s="44">
        <v>39385</v>
      </c>
      <c r="B311" s="91">
        <v>8.5</v>
      </c>
      <c r="C311" s="43">
        <v>7.8</v>
      </c>
      <c r="D311" s="43">
        <v>13.4</v>
      </c>
      <c r="E311" s="74">
        <v>6.4</v>
      </c>
      <c r="F311" s="106">
        <f t="shared" si="28"/>
        <v>9.9</v>
      </c>
      <c r="G311" s="106">
        <f t="shared" si="34"/>
        <v>90.30945279339494</v>
      </c>
      <c r="H311" s="104">
        <f t="shared" si="29"/>
        <v>7.005944115667464</v>
      </c>
      <c r="I311" s="121">
        <v>3</v>
      </c>
      <c r="J311" s="43">
        <v>4</v>
      </c>
      <c r="K311" s="38" t="s">
        <v>260</v>
      </c>
      <c r="L311" s="166"/>
      <c r="M311" s="35"/>
      <c r="N311" s="174">
        <v>17.3</v>
      </c>
      <c r="O311" s="35"/>
      <c r="P311" s="43">
        <v>0</v>
      </c>
      <c r="Q311" s="43"/>
      <c r="R311" s="35"/>
      <c r="S311" s="43">
        <v>1021</v>
      </c>
      <c r="T311" s="155" t="s">
        <v>15</v>
      </c>
      <c r="U311" s="35"/>
      <c r="V311" s="35"/>
      <c r="AH311" s="189">
        <f t="shared" si="30"/>
        <v>11.093113863278093</v>
      </c>
      <c r="AI311" s="189">
        <f t="shared" si="31"/>
        <v>10.57743042767468</v>
      </c>
      <c r="AJ311" s="189">
        <f t="shared" si="32"/>
        <v>10.018130427674679</v>
      </c>
      <c r="AK311" s="189">
        <f t="shared" si="33"/>
        <v>7.005944115667464</v>
      </c>
    </row>
    <row r="312" spans="1:37" ht="12.75">
      <c r="A312" s="44">
        <v>39386</v>
      </c>
      <c r="B312" s="91">
        <v>11</v>
      </c>
      <c r="C312" s="43">
        <v>10.6</v>
      </c>
      <c r="D312" s="43">
        <v>15.8</v>
      </c>
      <c r="E312" s="74">
        <v>8.5</v>
      </c>
      <c r="F312" s="106">
        <f t="shared" si="28"/>
        <v>12.15</v>
      </c>
      <c r="G312" s="106">
        <f t="shared" si="34"/>
        <v>94.93650022777037</v>
      </c>
      <c r="H312" s="104">
        <f t="shared" si="29"/>
        <v>10.220597853984978</v>
      </c>
      <c r="I312" s="121">
        <v>6</v>
      </c>
      <c r="J312" s="43">
        <v>5</v>
      </c>
      <c r="K312" s="38" t="s">
        <v>219</v>
      </c>
      <c r="L312" s="166"/>
      <c r="M312" s="35"/>
      <c r="N312" s="174">
        <v>19.5</v>
      </c>
      <c r="O312" s="35"/>
      <c r="P312" s="43">
        <v>0</v>
      </c>
      <c r="Q312" s="43"/>
      <c r="R312" s="35"/>
      <c r="S312" s="43">
        <v>1026</v>
      </c>
      <c r="T312" s="155" t="s">
        <v>16</v>
      </c>
      <c r="U312" s="35"/>
      <c r="V312" s="35"/>
      <c r="AH312" s="189">
        <f t="shared" si="30"/>
        <v>13.120234466007751</v>
      </c>
      <c r="AI312" s="189">
        <f t="shared" si="31"/>
        <v>12.775491423705457</v>
      </c>
      <c r="AJ312" s="189">
        <f t="shared" si="32"/>
        <v>12.455891423705456</v>
      </c>
      <c r="AK312" s="189">
        <f t="shared" si="33"/>
        <v>10.220597853984978</v>
      </c>
    </row>
    <row r="313" spans="1:37" ht="12.75">
      <c r="A313" s="76">
        <v>39387</v>
      </c>
      <c r="B313" s="91">
        <v>11</v>
      </c>
      <c r="C313" s="43">
        <v>10.8</v>
      </c>
      <c r="D313" s="147">
        <v>15.7</v>
      </c>
      <c r="E313" s="74">
        <v>7.4</v>
      </c>
      <c r="F313" s="106">
        <f t="shared" si="28"/>
        <v>11.55</v>
      </c>
      <c r="G313" s="106">
        <f t="shared" si="34"/>
        <v>97.46055653869799</v>
      </c>
      <c r="H313" s="104">
        <f t="shared" si="29"/>
        <v>10.613568379478995</v>
      </c>
      <c r="I313" s="121">
        <v>3.5</v>
      </c>
      <c r="J313" s="43">
        <v>4</v>
      </c>
      <c r="K313" s="38" t="s">
        <v>219</v>
      </c>
      <c r="L313" s="166"/>
      <c r="M313" s="35"/>
      <c r="N313" s="174">
        <v>22.5</v>
      </c>
      <c r="O313" s="35"/>
      <c r="P313" s="43">
        <v>0</v>
      </c>
      <c r="Q313" s="43">
        <v>0</v>
      </c>
      <c r="R313" s="35"/>
      <c r="S313" s="43">
        <v>1029</v>
      </c>
      <c r="T313" s="155" t="s">
        <v>17</v>
      </c>
      <c r="U313" s="35"/>
      <c r="V313" s="35"/>
      <c r="AH313" s="189">
        <f t="shared" si="30"/>
        <v>13.120234466007751</v>
      </c>
      <c r="AI313" s="189">
        <f t="shared" si="31"/>
        <v>12.946853529753223</v>
      </c>
      <c r="AJ313" s="189">
        <f t="shared" si="32"/>
        <v>12.787053529753225</v>
      </c>
      <c r="AK313" s="189">
        <f t="shared" si="33"/>
        <v>10.613568379478995</v>
      </c>
    </row>
    <row r="314" spans="1:37" ht="12.75">
      <c r="A314" s="44">
        <v>39388</v>
      </c>
      <c r="B314" s="91">
        <v>11.3</v>
      </c>
      <c r="C314" s="43">
        <v>11.1</v>
      </c>
      <c r="D314" s="147">
        <v>16.4</v>
      </c>
      <c r="E314" s="74">
        <v>8.6</v>
      </c>
      <c r="F314" s="106">
        <f t="shared" si="28"/>
        <v>12.5</v>
      </c>
      <c r="G314" s="106">
        <f t="shared" si="34"/>
        <v>97.48771787273967</v>
      </c>
      <c r="H314" s="104">
        <f t="shared" si="29"/>
        <v>10.916830948692734</v>
      </c>
      <c r="I314" s="121">
        <v>5</v>
      </c>
      <c r="J314" s="43">
        <v>7</v>
      </c>
      <c r="K314" s="38" t="s">
        <v>260</v>
      </c>
      <c r="L314" s="166"/>
      <c r="M314" s="35"/>
      <c r="N314" s="174">
        <v>18.1</v>
      </c>
      <c r="O314" s="35"/>
      <c r="P314" s="43">
        <v>0</v>
      </c>
      <c r="Q314" s="43">
        <v>0</v>
      </c>
      <c r="R314" s="35"/>
      <c r="S314" s="43">
        <v>1033</v>
      </c>
      <c r="T314" s="155" t="s">
        <v>18</v>
      </c>
      <c r="U314" s="35"/>
      <c r="V314" s="35"/>
      <c r="AH314" s="189">
        <f t="shared" si="30"/>
        <v>13.384135570301822</v>
      </c>
      <c r="AI314" s="189">
        <f t="shared" si="31"/>
        <v>13.207688324480838</v>
      </c>
      <c r="AJ314" s="189">
        <f t="shared" si="32"/>
        <v>13.047888324480837</v>
      </c>
      <c r="AK314" s="189">
        <f t="shared" si="33"/>
        <v>10.916830948692734</v>
      </c>
    </row>
    <row r="315" spans="1:37" ht="12.75">
      <c r="A315" s="44">
        <v>39389</v>
      </c>
      <c r="B315" s="91">
        <v>8.6</v>
      </c>
      <c r="C315" s="43">
        <v>8.5</v>
      </c>
      <c r="D315" s="43">
        <v>13.4</v>
      </c>
      <c r="E315" s="74">
        <v>5.5</v>
      </c>
      <c r="F315" s="106">
        <f t="shared" si="28"/>
        <v>9.45</v>
      </c>
      <c r="G315" s="106">
        <f t="shared" si="34"/>
        <v>98.60905950113288</v>
      </c>
      <c r="H315" s="104">
        <f t="shared" si="29"/>
        <v>8.393444032000273</v>
      </c>
      <c r="I315" s="121">
        <v>2</v>
      </c>
      <c r="J315" s="43">
        <v>7</v>
      </c>
      <c r="K315" s="38" t="s">
        <v>91</v>
      </c>
      <c r="L315" s="166"/>
      <c r="M315" s="35"/>
      <c r="N315" s="174">
        <v>14.4</v>
      </c>
      <c r="O315" s="35"/>
      <c r="P315" s="43">
        <v>0</v>
      </c>
      <c r="Q315" s="43">
        <v>0</v>
      </c>
      <c r="R315" s="35"/>
      <c r="S315" s="43">
        <v>1031</v>
      </c>
      <c r="T315" s="155" t="s">
        <v>19</v>
      </c>
      <c r="U315" s="35"/>
      <c r="V315" s="35"/>
      <c r="AH315" s="189">
        <f t="shared" si="30"/>
        <v>11.16856191408211</v>
      </c>
      <c r="AI315" s="189">
        <f t="shared" si="31"/>
        <v>11.093113863278093</v>
      </c>
      <c r="AJ315" s="189">
        <f t="shared" si="32"/>
        <v>11.013213863278093</v>
      </c>
      <c r="AK315" s="189">
        <f t="shared" si="33"/>
        <v>8.393444032000273</v>
      </c>
    </row>
    <row r="316" spans="1:37" ht="12.75">
      <c r="A316" s="128">
        <v>39390</v>
      </c>
      <c r="B316" s="91">
        <v>2.3</v>
      </c>
      <c r="C316" s="43">
        <v>2</v>
      </c>
      <c r="D316" s="43">
        <v>9.6</v>
      </c>
      <c r="E316" s="74">
        <v>1.9</v>
      </c>
      <c r="F316" s="106">
        <f t="shared" si="28"/>
        <v>5.75</v>
      </c>
      <c r="G316" s="106">
        <f t="shared" si="34"/>
        <v>94.5541452514941</v>
      </c>
      <c r="H316" s="104">
        <f t="shared" si="29"/>
        <v>1.517605935748742</v>
      </c>
      <c r="I316" s="121">
        <v>-0.5</v>
      </c>
      <c r="J316" s="43">
        <v>2</v>
      </c>
      <c r="K316" s="38" t="s">
        <v>109</v>
      </c>
      <c r="L316" s="166"/>
      <c r="M316" s="35"/>
      <c r="N316" s="174">
        <v>8.8</v>
      </c>
      <c r="O316" s="35"/>
      <c r="P316" s="43">
        <v>0</v>
      </c>
      <c r="Q316" s="43">
        <v>0</v>
      </c>
      <c r="R316" s="35"/>
      <c r="S316" s="43">
        <v>1030</v>
      </c>
      <c r="T316" s="155" t="s">
        <v>20</v>
      </c>
      <c r="U316" s="35"/>
      <c r="V316" s="35"/>
      <c r="AH316" s="189">
        <f t="shared" si="30"/>
        <v>7.207316258744711</v>
      </c>
      <c r="AI316" s="189">
        <f t="shared" si="31"/>
        <v>7.054516284028025</v>
      </c>
      <c r="AJ316" s="189">
        <f t="shared" si="32"/>
        <v>6.814816284028025</v>
      </c>
      <c r="AK316" s="189">
        <f t="shared" si="33"/>
        <v>1.517605935748742</v>
      </c>
    </row>
    <row r="317" spans="1:37" ht="12.75">
      <c r="A317" s="44">
        <v>39391</v>
      </c>
      <c r="B317" s="91">
        <v>8.4</v>
      </c>
      <c r="C317" s="43">
        <v>8.3</v>
      </c>
      <c r="D317" s="43">
        <v>12.2</v>
      </c>
      <c r="E317" s="74">
        <v>2.3</v>
      </c>
      <c r="F317" s="106">
        <f t="shared" si="28"/>
        <v>7.25</v>
      </c>
      <c r="G317" s="106">
        <f t="shared" si="34"/>
        <v>98.59820188323107</v>
      </c>
      <c r="H317" s="104">
        <f t="shared" si="29"/>
        <v>8.192157633353531</v>
      </c>
      <c r="I317" s="121">
        <v>0</v>
      </c>
      <c r="J317" s="43">
        <v>8</v>
      </c>
      <c r="K317" s="38" t="s">
        <v>260</v>
      </c>
      <c r="L317" s="166"/>
      <c r="M317" s="35"/>
      <c r="N317" s="174">
        <v>23.2</v>
      </c>
      <c r="O317" s="35"/>
      <c r="P317" s="43">
        <v>0</v>
      </c>
      <c r="Q317" s="43">
        <v>0</v>
      </c>
      <c r="R317" s="35"/>
      <c r="S317" s="43">
        <v>1025</v>
      </c>
      <c r="T317" s="155" t="s">
        <v>21</v>
      </c>
      <c r="U317" s="35"/>
      <c r="V317" s="35"/>
      <c r="AH317" s="189">
        <f t="shared" si="30"/>
        <v>11.018115118398828</v>
      </c>
      <c r="AI317" s="189">
        <f t="shared" si="31"/>
        <v>10.943563388165682</v>
      </c>
      <c r="AJ317" s="189">
        <f t="shared" si="32"/>
        <v>10.863663388165682</v>
      </c>
      <c r="AK317" s="189">
        <f t="shared" si="33"/>
        <v>8.192157633353531</v>
      </c>
    </row>
    <row r="318" spans="1:37" ht="12.75">
      <c r="A318" s="44">
        <v>39392</v>
      </c>
      <c r="B318" s="91">
        <v>5.7</v>
      </c>
      <c r="C318" s="43">
        <v>4.9</v>
      </c>
      <c r="D318" s="43">
        <v>11.5</v>
      </c>
      <c r="E318" s="74">
        <v>5</v>
      </c>
      <c r="F318" s="106">
        <f t="shared" si="28"/>
        <v>8.25</v>
      </c>
      <c r="G318" s="106">
        <f t="shared" si="34"/>
        <v>87.60216349271384</v>
      </c>
      <c r="H318" s="104">
        <f t="shared" si="29"/>
        <v>3.806704232202895</v>
      </c>
      <c r="I318" s="121">
        <v>0.5</v>
      </c>
      <c r="J318" s="43">
        <v>0</v>
      </c>
      <c r="K318" s="38" t="s">
        <v>261</v>
      </c>
      <c r="L318" s="166"/>
      <c r="M318" s="35"/>
      <c r="N318" s="174">
        <v>22.5</v>
      </c>
      <c r="O318" s="35"/>
      <c r="P318" s="43">
        <v>0</v>
      </c>
      <c r="Q318" s="43">
        <v>0</v>
      </c>
      <c r="R318" s="35"/>
      <c r="S318" s="43">
        <v>1032</v>
      </c>
      <c r="T318" s="155" t="s">
        <v>22</v>
      </c>
      <c r="U318" s="35"/>
      <c r="V318" s="35"/>
      <c r="AH318" s="189">
        <f t="shared" si="30"/>
        <v>9.154837291812974</v>
      </c>
      <c r="AI318" s="189">
        <f t="shared" si="31"/>
        <v>8.659035531865939</v>
      </c>
      <c r="AJ318" s="189">
        <f t="shared" si="32"/>
        <v>8.019835531865938</v>
      </c>
      <c r="AK318" s="189">
        <f t="shared" si="33"/>
        <v>3.806704232202895</v>
      </c>
    </row>
    <row r="319" spans="1:37" ht="12.75">
      <c r="A319" s="44">
        <v>39393</v>
      </c>
      <c r="B319" s="91">
        <v>10.7</v>
      </c>
      <c r="C319" s="43">
        <v>8.7</v>
      </c>
      <c r="D319" s="43">
        <v>13.5</v>
      </c>
      <c r="E319" s="74">
        <v>5.7</v>
      </c>
      <c r="F319" s="106">
        <f t="shared" si="28"/>
        <v>9.6</v>
      </c>
      <c r="G319" s="106">
        <f t="shared" si="34"/>
        <v>75.00599128096421</v>
      </c>
      <c r="H319" s="104">
        <f t="shared" si="29"/>
        <v>6.456371371839336</v>
      </c>
      <c r="I319" s="121">
        <v>3.5</v>
      </c>
      <c r="J319" s="43">
        <v>8</v>
      </c>
      <c r="K319" s="38" t="s">
        <v>260</v>
      </c>
      <c r="L319" s="166"/>
      <c r="M319" s="35"/>
      <c r="N319" s="174">
        <v>31</v>
      </c>
      <c r="O319" s="35"/>
      <c r="P319" s="43">
        <v>0</v>
      </c>
      <c r="Q319" s="43">
        <v>0</v>
      </c>
      <c r="R319" s="35"/>
      <c r="S319" s="43">
        <v>1023</v>
      </c>
      <c r="T319" s="155" t="s">
        <v>23</v>
      </c>
      <c r="U319" s="35"/>
      <c r="V319" s="35"/>
      <c r="AH319" s="189">
        <f t="shared" si="30"/>
        <v>12.86092138362429</v>
      </c>
      <c r="AI319" s="189">
        <f t="shared" si="31"/>
        <v>11.244461571652899</v>
      </c>
      <c r="AJ319" s="189">
        <f t="shared" si="32"/>
        <v>9.646461571652898</v>
      </c>
      <c r="AK319" s="189">
        <f t="shared" si="33"/>
        <v>6.456371371839336</v>
      </c>
    </row>
    <row r="320" spans="1:37" ht="12.75">
      <c r="A320" s="44">
        <v>39394</v>
      </c>
      <c r="B320" s="91">
        <v>11.1</v>
      </c>
      <c r="C320" s="43">
        <v>9.1</v>
      </c>
      <c r="D320" s="43">
        <v>13.8</v>
      </c>
      <c r="E320" s="146">
        <v>10.6</v>
      </c>
      <c r="F320" s="106">
        <f t="shared" si="28"/>
        <v>12.2</v>
      </c>
      <c r="G320" s="106">
        <f t="shared" si="34"/>
        <v>75.36990863392144</v>
      </c>
      <c r="H320" s="104">
        <f t="shared" si="29"/>
        <v>6.9133250024600565</v>
      </c>
      <c r="I320" s="121">
        <v>9</v>
      </c>
      <c r="J320" s="43">
        <v>7</v>
      </c>
      <c r="K320" s="38" t="s">
        <v>219</v>
      </c>
      <c r="L320" s="166"/>
      <c r="M320" s="35"/>
      <c r="N320" s="174">
        <v>36.1</v>
      </c>
      <c r="O320" s="35"/>
      <c r="P320" s="43">
        <v>2</v>
      </c>
      <c r="Q320" s="43">
        <v>0</v>
      </c>
      <c r="R320" s="35"/>
      <c r="S320" s="43">
        <v>1014</v>
      </c>
      <c r="T320" s="155" t="s">
        <v>24</v>
      </c>
      <c r="U320" s="35"/>
      <c r="V320" s="35"/>
      <c r="AH320" s="189">
        <f t="shared" si="30"/>
        <v>13.207688324480838</v>
      </c>
      <c r="AI320" s="189">
        <f t="shared" si="31"/>
        <v>11.552622622814317</v>
      </c>
      <c r="AJ320" s="189">
        <f t="shared" si="32"/>
        <v>9.954622622814316</v>
      </c>
      <c r="AK320" s="189">
        <f t="shared" si="33"/>
        <v>6.9133250024600565</v>
      </c>
    </row>
    <row r="321" spans="1:37" ht="12.75">
      <c r="A321" s="44">
        <v>39395</v>
      </c>
      <c r="B321" s="91">
        <v>5.7</v>
      </c>
      <c r="C321" s="43">
        <v>2.5</v>
      </c>
      <c r="D321" s="43">
        <v>9.9</v>
      </c>
      <c r="E321" s="74">
        <v>4.8</v>
      </c>
      <c r="F321" s="106">
        <f t="shared" si="28"/>
        <v>7.35</v>
      </c>
      <c r="G321" s="106">
        <f t="shared" si="34"/>
        <v>51.928841667237705</v>
      </c>
      <c r="H321" s="104">
        <f t="shared" si="29"/>
        <v>-3.3951109546259386</v>
      </c>
      <c r="I321" s="121">
        <v>1</v>
      </c>
      <c r="J321" s="43">
        <v>0</v>
      </c>
      <c r="K321" s="38" t="s">
        <v>262</v>
      </c>
      <c r="L321" s="166"/>
      <c r="M321" s="35"/>
      <c r="N321" s="174">
        <v>27.7</v>
      </c>
      <c r="O321" s="35"/>
      <c r="P321" s="43">
        <v>0</v>
      </c>
      <c r="Q321" s="43">
        <v>0</v>
      </c>
      <c r="R321" s="35"/>
      <c r="S321" s="43">
        <v>1025</v>
      </c>
      <c r="T321" s="155" t="s">
        <v>25</v>
      </c>
      <c r="U321" s="35"/>
      <c r="V321" s="35"/>
      <c r="AH321" s="189">
        <f t="shared" si="30"/>
        <v>9.154837291812974</v>
      </c>
      <c r="AI321" s="189">
        <f t="shared" si="31"/>
        <v>7.310800962158791</v>
      </c>
      <c r="AJ321" s="189">
        <f t="shared" si="32"/>
        <v>4.754000962158791</v>
      </c>
      <c r="AK321" s="189">
        <f t="shared" si="33"/>
        <v>-3.3951109546259386</v>
      </c>
    </row>
    <row r="322" spans="1:37" ht="12.75">
      <c r="A322" s="44">
        <v>39396</v>
      </c>
      <c r="B322" s="91">
        <v>11.3</v>
      </c>
      <c r="C322" s="43">
        <v>10.7</v>
      </c>
      <c r="D322" s="43">
        <v>12.9</v>
      </c>
      <c r="E322" s="74">
        <v>5.7</v>
      </c>
      <c r="F322" s="106">
        <f t="shared" si="28"/>
        <v>9.3</v>
      </c>
      <c r="G322" s="106">
        <f t="shared" si="34"/>
        <v>92.50893581127315</v>
      </c>
      <c r="H322" s="104">
        <f t="shared" si="29"/>
        <v>10.131084643696218</v>
      </c>
      <c r="I322" s="121">
        <v>3</v>
      </c>
      <c r="J322" s="43">
        <v>8</v>
      </c>
      <c r="K322" s="38" t="s">
        <v>261</v>
      </c>
      <c r="L322" s="166"/>
      <c r="M322" s="35"/>
      <c r="N322" s="174">
        <v>32.4</v>
      </c>
      <c r="O322" s="35"/>
      <c r="P322" s="43">
        <v>1</v>
      </c>
      <c r="Q322" s="43">
        <v>0</v>
      </c>
      <c r="R322" s="35"/>
      <c r="S322" s="43">
        <v>1020</v>
      </c>
      <c r="T322" s="155" t="s">
        <v>26</v>
      </c>
      <c r="U322" s="35"/>
      <c r="V322" s="35"/>
      <c r="AH322" s="189">
        <f t="shared" si="30"/>
        <v>13.384135570301822</v>
      </c>
      <c r="AI322" s="189">
        <f t="shared" si="31"/>
        <v>12.86092138362429</v>
      </c>
      <c r="AJ322" s="189">
        <f t="shared" si="32"/>
        <v>12.381521383624289</v>
      </c>
      <c r="AK322" s="189">
        <f t="shared" si="33"/>
        <v>10.131084643696218</v>
      </c>
    </row>
    <row r="323" spans="1:37" ht="12.75">
      <c r="A323" s="44">
        <v>39397</v>
      </c>
      <c r="B323" s="91">
        <v>10.4</v>
      </c>
      <c r="C323" s="43">
        <v>8.4</v>
      </c>
      <c r="D323" s="43">
        <v>11.2</v>
      </c>
      <c r="E323" s="146">
        <v>10.1</v>
      </c>
      <c r="F323" s="106">
        <f t="shared" si="28"/>
        <v>10.649999999999999</v>
      </c>
      <c r="G323" s="106">
        <f t="shared" si="34"/>
        <v>74.72647501002658</v>
      </c>
      <c r="H323" s="104">
        <f t="shared" si="29"/>
        <v>6.11246248589972</v>
      </c>
      <c r="I323" s="121">
        <v>7.5</v>
      </c>
      <c r="J323" s="43">
        <v>3</v>
      </c>
      <c r="K323" s="38" t="s">
        <v>262</v>
      </c>
      <c r="L323" s="166"/>
      <c r="M323" s="35"/>
      <c r="N323" s="174">
        <v>28.8</v>
      </c>
      <c r="O323" s="35"/>
      <c r="P323" s="43">
        <v>0</v>
      </c>
      <c r="Q323" s="43">
        <v>0</v>
      </c>
      <c r="R323" s="35"/>
      <c r="S323" s="43">
        <v>1015</v>
      </c>
      <c r="T323" s="155" t="s">
        <v>27</v>
      </c>
      <c r="U323" s="35"/>
      <c r="V323" s="35"/>
      <c r="AH323" s="189">
        <f t="shared" si="30"/>
        <v>12.606128038469452</v>
      </c>
      <c r="AI323" s="189">
        <f t="shared" si="31"/>
        <v>11.018115118398828</v>
      </c>
      <c r="AJ323" s="189">
        <f t="shared" si="32"/>
        <v>9.420115118398828</v>
      </c>
      <c r="AK323" s="189">
        <f t="shared" si="33"/>
        <v>6.11246248589972</v>
      </c>
    </row>
    <row r="324" spans="1:37" ht="12.75">
      <c r="A324" s="44">
        <v>39398</v>
      </c>
      <c r="B324" s="91">
        <v>-2.7</v>
      </c>
      <c r="C324" s="43">
        <v>-3.2</v>
      </c>
      <c r="D324" s="43">
        <v>5.6</v>
      </c>
      <c r="E324" s="74">
        <v>-2.8</v>
      </c>
      <c r="F324" s="106">
        <f t="shared" si="28"/>
        <v>1.4</v>
      </c>
      <c r="G324" s="106">
        <f t="shared" si="34"/>
        <v>89.151331545598</v>
      </c>
      <c r="H324" s="104">
        <f t="shared" si="29"/>
        <v>-4.233648441845661</v>
      </c>
      <c r="I324" s="121">
        <v>-5</v>
      </c>
      <c r="J324" s="43">
        <v>3</v>
      </c>
      <c r="K324" s="38" t="s">
        <v>109</v>
      </c>
      <c r="L324" s="166"/>
      <c r="M324" s="35"/>
      <c r="N324" s="174">
        <v>14.4</v>
      </c>
      <c r="O324" s="35"/>
      <c r="P324" s="43">
        <v>1</v>
      </c>
      <c r="Q324" s="43">
        <v>0</v>
      </c>
      <c r="R324" s="35"/>
      <c r="S324" s="43">
        <v>1026</v>
      </c>
      <c r="T324" s="155" t="s">
        <v>28</v>
      </c>
      <c r="U324" s="35"/>
      <c r="V324" s="35"/>
      <c r="AH324" s="189">
        <f t="shared" si="30"/>
        <v>5.007060977432383</v>
      </c>
      <c r="AI324" s="189">
        <f t="shared" si="31"/>
        <v>4.823861532681004</v>
      </c>
      <c r="AJ324" s="189">
        <f t="shared" si="32"/>
        <v>4.463861532681004</v>
      </c>
      <c r="AK324" s="189">
        <f t="shared" si="33"/>
        <v>-4.233648441845661</v>
      </c>
    </row>
    <row r="325" spans="1:37" ht="12.75">
      <c r="A325" s="44">
        <v>39399</v>
      </c>
      <c r="B325" s="91">
        <v>6.8</v>
      </c>
      <c r="C325" s="43">
        <v>6.7</v>
      </c>
      <c r="D325" s="43">
        <v>9.4</v>
      </c>
      <c r="E325" s="74">
        <v>-2.7</v>
      </c>
      <c r="F325" s="106">
        <f t="shared" si="28"/>
        <v>3.35</v>
      </c>
      <c r="G325" s="106">
        <f t="shared" si="34"/>
        <v>98.50564501982323</v>
      </c>
      <c r="H325" s="104">
        <f t="shared" si="29"/>
        <v>6.581199436970141</v>
      </c>
      <c r="I325" s="121">
        <v>-4.5</v>
      </c>
      <c r="J325" s="43">
        <v>8</v>
      </c>
      <c r="K325" s="38" t="s">
        <v>260</v>
      </c>
      <c r="L325" s="166"/>
      <c r="M325" s="35"/>
      <c r="N325" s="174">
        <v>23.2</v>
      </c>
      <c r="O325" s="35"/>
      <c r="P325" s="43">
        <v>2</v>
      </c>
      <c r="Q325" s="43">
        <v>0</v>
      </c>
      <c r="R325" s="35"/>
      <c r="S325" s="43">
        <v>1013</v>
      </c>
      <c r="T325" s="155" t="s">
        <v>29</v>
      </c>
      <c r="U325" s="35"/>
      <c r="V325" s="35"/>
      <c r="AH325" s="189">
        <f t="shared" si="30"/>
        <v>9.877400046010854</v>
      </c>
      <c r="AI325" s="189">
        <f t="shared" si="31"/>
        <v>9.809696626511307</v>
      </c>
      <c r="AJ325" s="189">
        <f t="shared" si="32"/>
        <v>9.729796626511307</v>
      </c>
      <c r="AK325" s="189">
        <f t="shared" si="33"/>
        <v>6.581199436970141</v>
      </c>
    </row>
    <row r="326" spans="1:37" ht="12.75">
      <c r="A326" s="44">
        <v>39400</v>
      </c>
      <c r="B326" s="91">
        <v>3.6</v>
      </c>
      <c r="C326" s="43">
        <v>3</v>
      </c>
      <c r="D326" s="43">
        <v>8.4</v>
      </c>
      <c r="E326" s="74">
        <v>3.4</v>
      </c>
      <c r="F326" s="106">
        <f t="shared" si="28"/>
        <v>5.9</v>
      </c>
      <c r="G326" s="106">
        <f t="shared" si="34"/>
        <v>89.77824856386968</v>
      </c>
      <c r="H326" s="104">
        <f t="shared" si="29"/>
        <v>2.081772415257597</v>
      </c>
      <c r="I326" s="121">
        <v>-0.5</v>
      </c>
      <c r="J326" s="43">
        <v>6</v>
      </c>
      <c r="K326" s="38" t="s">
        <v>261</v>
      </c>
      <c r="L326" s="166"/>
      <c r="M326" s="35"/>
      <c r="N326" s="174">
        <v>16.6</v>
      </c>
      <c r="O326" s="35"/>
      <c r="P326" s="43">
        <v>0</v>
      </c>
      <c r="Q326" s="43">
        <v>0</v>
      </c>
      <c r="R326" s="35"/>
      <c r="S326" s="43">
        <v>1018</v>
      </c>
      <c r="T326" s="155" t="s">
        <v>30</v>
      </c>
      <c r="U326" s="35"/>
      <c r="V326" s="35"/>
      <c r="AH326" s="189">
        <f t="shared" si="30"/>
        <v>7.903784318055541</v>
      </c>
      <c r="AI326" s="189">
        <f t="shared" si="31"/>
        <v>7.575279131016056</v>
      </c>
      <c r="AJ326" s="189">
        <f t="shared" si="32"/>
        <v>7.095879131016056</v>
      </c>
      <c r="AK326" s="189">
        <f t="shared" si="33"/>
        <v>2.081772415257597</v>
      </c>
    </row>
    <row r="327" spans="1:37" ht="12.75">
      <c r="A327" s="44">
        <v>39401</v>
      </c>
      <c r="B327" s="91">
        <v>-3.3</v>
      </c>
      <c r="C327" s="43">
        <v>-3.6</v>
      </c>
      <c r="D327" s="43">
        <v>6</v>
      </c>
      <c r="E327" s="74">
        <v>-3.8</v>
      </c>
      <c r="F327" s="106">
        <f t="shared" si="28"/>
        <v>1.1</v>
      </c>
      <c r="G327" s="106">
        <f t="shared" si="34"/>
        <v>93.26773772332217</v>
      </c>
      <c r="H327" s="104">
        <f t="shared" si="29"/>
        <v>-4.228463341906366</v>
      </c>
      <c r="I327" s="121">
        <v>-6</v>
      </c>
      <c r="J327" s="43">
        <v>0</v>
      </c>
      <c r="K327" s="38" t="s">
        <v>228</v>
      </c>
      <c r="L327" s="166"/>
      <c r="M327" s="35"/>
      <c r="N327" s="174">
        <v>6</v>
      </c>
      <c r="O327" s="35"/>
      <c r="P327" s="43">
        <v>0</v>
      </c>
      <c r="Q327" s="43">
        <v>0</v>
      </c>
      <c r="R327" s="35"/>
      <c r="S327" s="43">
        <v>1028</v>
      </c>
      <c r="T327" s="155" t="s">
        <v>31</v>
      </c>
      <c r="U327" s="35"/>
      <c r="V327" s="35"/>
      <c r="AH327" s="189">
        <f t="shared" si="30"/>
        <v>4.787943114037216</v>
      </c>
      <c r="AI327" s="189">
        <f t="shared" si="31"/>
        <v>4.681606225942096</v>
      </c>
      <c r="AJ327" s="189">
        <f t="shared" si="32"/>
        <v>4.465606225942095</v>
      </c>
      <c r="AK327" s="189">
        <f t="shared" si="33"/>
        <v>-4.228463341906366</v>
      </c>
    </row>
    <row r="328" spans="1:37" ht="12.75">
      <c r="A328" s="44">
        <v>39402</v>
      </c>
      <c r="B328" s="91">
        <v>0.1</v>
      </c>
      <c r="C328" s="43">
        <v>0</v>
      </c>
      <c r="D328" s="43">
        <v>5.1</v>
      </c>
      <c r="E328" s="74">
        <v>-3.4</v>
      </c>
      <c r="F328" s="106">
        <f t="shared" si="28"/>
        <v>0.8499999999999999</v>
      </c>
      <c r="G328" s="106">
        <f t="shared" si="34"/>
        <v>97.976883968747</v>
      </c>
      <c r="H328" s="104">
        <f t="shared" si="29"/>
        <v>-0.18096502584797455</v>
      </c>
      <c r="I328" s="121">
        <v>-6</v>
      </c>
      <c r="J328" s="43">
        <v>8</v>
      </c>
      <c r="K328" s="38" t="s">
        <v>228</v>
      </c>
      <c r="L328" s="166"/>
      <c r="M328" s="35"/>
      <c r="N328" s="174">
        <v>3.7</v>
      </c>
      <c r="O328" s="35"/>
      <c r="P328" s="43">
        <v>0</v>
      </c>
      <c r="Q328" s="43">
        <v>0</v>
      </c>
      <c r="R328" s="35"/>
      <c r="S328" s="43">
        <v>1027</v>
      </c>
      <c r="T328" s="155" t="s">
        <v>32</v>
      </c>
      <c r="U328" s="35"/>
      <c r="V328" s="35"/>
      <c r="AH328" s="189">
        <f t="shared" si="30"/>
        <v>6.1515530560479394</v>
      </c>
      <c r="AI328" s="189">
        <f t="shared" si="31"/>
        <v>6.107</v>
      </c>
      <c r="AJ328" s="189">
        <f t="shared" si="32"/>
        <v>6.0271</v>
      </c>
      <c r="AK328" s="189">
        <f t="shared" si="33"/>
        <v>-0.18096502584797455</v>
      </c>
    </row>
    <row r="329" spans="1:37" ht="12.75">
      <c r="A329" s="44">
        <v>39403</v>
      </c>
      <c r="B329" s="91">
        <v>4.4</v>
      </c>
      <c r="C329" s="43">
        <v>4.3</v>
      </c>
      <c r="D329" s="43">
        <v>9.1</v>
      </c>
      <c r="E329" s="74">
        <v>-0.7</v>
      </c>
      <c r="F329" s="106">
        <f aca="true" t="shared" si="35" ref="F329:F373">AVERAGE(D329:E329)</f>
        <v>4.2</v>
      </c>
      <c r="G329" s="106">
        <f t="shared" si="34"/>
        <v>98.34543416865374</v>
      </c>
      <c r="H329" s="104">
        <f aca="true" t="shared" si="36" ref="H329:H373">AK329</f>
        <v>4.162277102022233</v>
      </c>
      <c r="I329" s="121">
        <v>-4</v>
      </c>
      <c r="J329" s="43">
        <v>7</v>
      </c>
      <c r="K329" s="38" t="s">
        <v>228</v>
      </c>
      <c r="L329" s="166"/>
      <c r="M329" s="35"/>
      <c r="N329" s="174">
        <v>17.3</v>
      </c>
      <c r="O329" s="35"/>
      <c r="P329" s="43">
        <v>5</v>
      </c>
      <c r="Q329" s="43">
        <v>0</v>
      </c>
      <c r="R329" s="35"/>
      <c r="S329" s="43">
        <v>1023</v>
      </c>
      <c r="T329" s="155" t="s">
        <v>33</v>
      </c>
      <c r="U329" s="35"/>
      <c r="V329" s="35"/>
      <c r="AH329" s="189">
        <f aca="true" t="shared" si="37" ref="AH329:AH373">6.107*EXP(17.38*(B329/(239+B329)))</f>
        <v>8.36133472135519</v>
      </c>
      <c r="AI329" s="189">
        <f aca="true" t="shared" si="38" ref="AI329:AI373">IF(W329&gt;=0,6.107*EXP(17.38*(C329/(239+C329))),6.107*EXP(22.44*(C329/(272.4+C329))))</f>
        <v>8.302890934011156</v>
      </c>
      <c r="AJ329" s="189">
        <f aca="true" t="shared" si="39" ref="AJ329:AJ373">IF(C329&gt;=0,AI329-(0.000799*1000*(B329-C329)),AI329-(0.00072*1000*(B329-C329)))</f>
        <v>8.222990934011156</v>
      </c>
      <c r="AK329" s="189">
        <f aca="true" t="shared" si="40" ref="AK329:AK373">239*LN(AJ329/6.107)/(17.38-LN(AJ329/6.107))</f>
        <v>4.162277102022233</v>
      </c>
    </row>
    <row r="330" spans="1:37" ht="12.75">
      <c r="A330" s="130">
        <v>39404</v>
      </c>
      <c r="B330" s="91">
        <v>3.6</v>
      </c>
      <c r="C330" s="43">
        <v>3.2</v>
      </c>
      <c r="D330" s="43">
        <v>3.8</v>
      </c>
      <c r="E330" s="74">
        <v>3.5</v>
      </c>
      <c r="F330" s="106">
        <f t="shared" si="35"/>
        <v>3.65</v>
      </c>
      <c r="G330" s="106">
        <f t="shared" si="34"/>
        <v>93.16821316375798</v>
      </c>
      <c r="H330" s="104">
        <f t="shared" si="36"/>
        <v>2.6014897082762656</v>
      </c>
      <c r="I330" s="121">
        <v>2</v>
      </c>
      <c r="J330" s="43">
        <v>8</v>
      </c>
      <c r="K330" s="38" t="s">
        <v>217</v>
      </c>
      <c r="L330" s="166"/>
      <c r="M330" s="35"/>
      <c r="N330" s="174">
        <v>36.1</v>
      </c>
      <c r="O330" s="35"/>
      <c r="P330" s="43">
        <v>22</v>
      </c>
      <c r="Q330" s="43">
        <v>0.5</v>
      </c>
      <c r="R330" s="35"/>
      <c r="S330" s="43">
        <v>1002</v>
      </c>
      <c r="T330" s="155" t="s">
        <v>34</v>
      </c>
      <c r="U330" s="35"/>
      <c r="V330" s="35"/>
      <c r="AH330" s="189">
        <f t="shared" si="37"/>
        <v>7.903784318055541</v>
      </c>
      <c r="AI330" s="189">
        <f t="shared" si="38"/>
        <v>7.683414621449662</v>
      </c>
      <c r="AJ330" s="189">
        <f t="shared" si="39"/>
        <v>7.363814621449662</v>
      </c>
      <c r="AK330" s="189">
        <f t="shared" si="40"/>
        <v>2.6014897082762656</v>
      </c>
    </row>
    <row r="331" spans="1:37" ht="12.75">
      <c r="A331" s="44">
        <v>39405</v>
      </c>
      <c r="B331" s="91">
        <v>5.1</v>
      </c>
      <c r="C331" s="43">
        <v>5</v>
      </c>
      <c r="D331" s="43">
        <v>8.7</v>
      </c>
      <c r="E331" s="74">
        <v>0.7</v>
      </c>
      <c r="F331" s="106">
        <f t="shared" si="35"/>
        <v>4.699999999999999</v>
      </c>
      <c r="G331" s="106">
        <f t="shared" si="34"/>
        <v>98.39506409009357</v>
      </c>
      <c r="H331" s="104">
        <f t="shared" si="36"/>
        <v>4.868131657092514</v>
      </c>
      <c r="I331" s="121">
        <v>0</v>
      </c>
      <c r="J331" s="43">
        <v>8</v>
      </c>
      <c r="K331" s="38" t="s">
        <v>256</v>
      </c>
      <c r="L331" s="166"/>
      <c r="M331" s="35"/>
      <c r="N331" s="174">
        <v>33.9</v>
      </c>
      <c r="O331" s="35"/>
      <c r="P331" s="43">
        <v>6</v>
      </c>
      <c r="Q331" s="43">
        <v>0</v>
      </c>
      <c r="R331" s="35"/>
      <c r="S331" s="43">
        <v>997</v>
      </c>
      <c r="T331" s="155" t="s">
        <v>35</v>
      </c>
      <c r="U331" s="35"/>
      <c r="V331" s="35"/>
      <c r="AH331" s="189">
        <f t="shared" si="37"/>
        <v>8.780710489137393</v>
      </c>
      <c r="AI331" s="189">
        <f t="shared" si="38"/>
        <v>8.719685713352307</v>
      </c>
      <c r="AJ331" s="189">
        <f t="shared" si="39"/>
        <v>8.639785713352307</v>
      </c>
      <c r="AK331" s="189">
        <f t="shared" si="40"/>
        <v>4.868131657092514</v>
      </c>
    </row>
    <row r="332" spans="1:37" ht="12.75">
      <c r="A332" s="44">
        <v>39406</v>
      </c>
      <c r="B332" s="91">
        <v>5</v>
      </c>
      <c r="C332" s="43">
        <v>4.9</v>
      </c>
      <c r="D332" s="43">
        <v>9</v>
      </c>
      <c r="E332" s="74">
        <v>4.5</v>
      </c>
      <c r="F332" s="106">
        <f t="shared" si="35"/>
        <v>6.75</v>
      </c>
      <c r="G332" s="106">
        <f t="shared" si="34"/>
        <v>98.3881278969591</v>
      </c>
      <c r="H332" s="104">
        <f t="shared" si="36"/>
        <v>4.767313023983839</v>
      </c>
      <c r="I332" s="121">
        <v>-0.5</v>
      </c>
      <c r="J332" s="43">
        <v>8</v>
      </c>
      <c r="K332" s="38" t="s">
        <v>256</v>
      </c>
      <c r="L332" s="166"/>
      <c r="M332" s="35"/>
      <c r="N332" s="174">
        <v>19.5</v>
      </c>
      <c r="O332" s="35"/>
      <c r="P332" s="43">
        <v>2</v>
      </c>
      <c r="Q332" s="43">
        <v>0</v>
      </c>
      <c r="R332" s="35"/>
      <c r="S332" s="43">
        <v>1004</v>
      </c>
      <c r="T332" s="155" t="s">
        <v>36</v>
      </c>
      <c r="U332" s="35"/>
      <c r="V332" s="35"/>
      <c r="AH332" s="189">
        <f t="shared" si="37"/>
        <v>8.719685713352307</v>
      </c>
      <c r="AI332" s="189">
        <f t="shared" si="38"/>
        <v>8.659035531865939</v>
      </c>
      <c r="AJ332" s="189">
        <f t="shared" si="39"/>
        <v>8.579135531865939</v>
      </c>
      <c r="AK332" s="189">
        <f t="shared" si="40"/>
        <v>4.767313023983839</v>
      </c>
    </row>
    <row r="333" spans="1:37" ht="12.75">
      <c r="A333" s="44">
        <v>39407</v>
      </c>
      <c r="B333" s="91">
        <v>8</v>
      </c>
      <c r="C333" s="43">
        <v>7.9</v>
      </c>
      <c r="D333" s="43">
        <v>9</v>
      </c>
      <c r="E333" s="74">
        <v>5</v>
      </c>
      <c r="F333" s="106">
        <f t="shared" si="35"/>
        <v>7</v>
      </c>
      <c r="G333" s="106">
        <f t="shared" si="34"/>
        <v>98.57602767269542</v>
      </c>
      <c r="H333" s="104">
        <f t="shared" si="36"/>
        <v>7.789530977760811</v>
      </c>
      <c r="I333" s="121">
        <v>4</v>
      </c>
      <c r="J333" s="43">
        <v>7</v>
      </c>
      <c r="K333" s="38" t="s">
        <v>258</v>
      </c>
      <c r="L333" s="166"/>
      <c r="M333" s="35"/>
      <c r="N333" s="174">
        <v>17.3</v>
      </c>
      <c r="O333" s="35"/>
      <c r="P333" s="43">
        <v>0</v>
      </c>
      <c r="Q333" s="43">
        <v>0</v>
      </c>
      <c r="R333" s="35"/>
      <c r="S333" s="43">
        <v>996</v>
      </c>
      <c r="T333" s="155" t="s">
        <v>37</v>
      </c>
      <c r="U333" s="35"/>
      <c r="V333" s="35"/>
      <c r="AH333" s="189">
        <f t="shared" si="37"/>
        <v>10.722567515390086</v>
      </c>
      <c r="AI333" s="189">
        <f t="shared" si="38"/>
        <v>10.649781121194382</v>
      </c>
      <c r="AJ333" s="189">
        <f t="shared" si="39"/>
        <v>10.569881121194381</v>
      </c>
      <c r="AK333" s="189">
        <f t="shared" si="40"/>
        <v>7.789530977760811</v>
      </c>
    </row>
    <row r="334" spans="1:37" ht="12.75">
      <c r="A334" s="44">
        <v>39408</v>
      </c>
      <c r="B334" s="91">
        <v>1.6</v>
      </c>
      <c r="C334" s="43">
        <v>1.5</v>
      </c>
      <c r="D334" s="43">
        <v>9</v>
      </c>
      <c r="E334" s="74">
        <v>0.1</v>
      </c>
      <c r="F334" s="106">
        <f t="shared" si="35"/>
        <v>4.55</v>
      </c>
      <c r="G334" s="106">
        <f t="shared" si="34"/>
        <v>98.11918332503731</v>
      </c>
      <c r="H334" s="104">
        <f t="shared" si="36"/>
        <v>1.3356805136065613</v>
      </c>
      <c r="I334" s="121">
        <v>-3</v>
      </c>
      <c r="J334" s="43">
        <v>8</v>
      </c>
      <c r="K334" s="38" t="s">
        <v>228</v>
      </c>
      <c r="L334" s="166"/>
      <c r="M334" s="35"/>
      <c r="N334" s="174">
        <v>21</v>
      </c>
      <c r="O334" s="35"/>
      <c r="P334" s="43">
        <v>0</v>
      </c>
      <c r="Q334" s="43">
        <v>0</v>
      </c>
      <c r="R334" s="35"/>
      <c r="S334" s="43">
        <v>1000</v>
      </c>
      <c r="T334" s="155" t="s">
        <v>38</v>
      </c>
      <c r="U334" s="35"/>
      <c r="V334" s="35"/>
      <c r="AH334" s="189">
        <f t="shared" si="37"/>
        <v>6.855240365106215</v>
      </c>
      <c r="AI334" s="189">
        <f t="shared" si="38"/>
        <v>6.8062058612105245</v>
      </c>
      <c r="AJ334" s="189">
        <f t="shared" si="39"/>
        <v>6.726305861210524</v>
      </c>
      <c r="AK334" s="189">
        <f t="shared" si="40"/>
        <v>1.3356805136065613</v>
      </c>
    </row>
    <row r="335" spans="1:37" ht="12.75">
      <c r="A335" s="44">
        <v>39409</v>
      </c>
      <c r="B335" s="91">
        <v>0.7</v>
      </c>
      <c r="C335" s="43">
        <v>-0.5</v>
      </c>
      <c r="D335" s="43">
        <v>5.9</v>
      </c>
      <c r="E335" s="74">
        <v>0.4</v>
      </c>
      <c r="F335" s="106">
        <f t="shared" si="35"/>
        <v>3.1500000000000004</v>
      </c>
      <c r="G335" s="106">
        <f t="shared" si="34"/>
        <v>78.20263749046707</v>
      </c>
      <c r="H335" s="104">
        <f t="shared" si="36"/>
        <v>-2.653280236324202</v>
      </c>
      <c r="I335" s="121">
        <v>-2.5</v>
      </c>
      <c r="J335" s="43">
        <v>0</v>
      </c>
      <c r="K335" s="38" t="s">
        <v>262</v>
      </c>
      <c r="L335" s="166"/>
      <c r="M335" s="35"/>
      <c r="N335" s="174">
        <v>13.6</v>
      </c>
      <c r="O335" s="35"/>
      <c r="P335" s="43">
        <v>0</v>
      </c>
      <c r="Q335" s="43">
        <v>0</v>
      </c>
      <c r="R335" s="35"/>
      <c r="S335" s="43">
        <v>1022</v>
      </c>
      <c r="T335" s="155" t="s">
        <v>39</v>
      </c>
      <c r="U335" s="35"/>
      <c r="V335" s="35"/>
      <c r="AH335" s="189">
        <f t="shared" si="37"/>
        <v>6.424962311154182</v>
      </c>
      <c r="AI335" s="189">
        <f t="shared" si="38"/>
        <v>5.888489985091041</v>
      </c>
      <c r="AJ335" s="189">
        <f t="shared" si="39"/>
        <v>5.024489985091041</v>
      </c>
      <c r="AK335" s="189">
        <f t="shared" si="40"/>
        <v>-2.653280236324202</v>
      </c>
    </row>
    <row r="336" spans="1:37" ht="12.75">
      <c r="A336" s="44">
        <v>39410</v>
      </c>
      <c r="B336" s="91">
        <v>0.9</v>
      </c>
      <c r="C336" s="43">
        <v>0.4</v>
      </c>
      <c r="D336" s="43">
        <v>8.5</v>
      </c>
      <c r="E336" s="141">
        <v>-5</v>
      </c>
      <c r="F336" s="106">
        <f t="shared" si="35"/>
        <v>1.75</v>
      </c>
      <c r="G336" s="106">
        <f t="shared" si="34"/>
        <v>90.31956615019593</v>
      </c>
      <c r="H336" s="104">
        <f t="shared" si="36"/>
        <v>-0.5024353552422204</v>
      </c>
      <c r="I336" s="121">
        <v>-8</v>
      </c>
      <c r="J336" s="43">
        <v>8</v>
      </c>
      <c r="K336" s="38" t="s">
        <v>260</v>
      </c>
      <c r="L336" s="166"/>
      <c r="M336" s="35"/>
      <c r="N336" s="174">
        <v>21</v>
      </c>
      <c r="O336" s="35"/>
      <c r="P336" s="43">
        <v>1</v>
      </c>
      <c r="Q336" s="43">
        <v>0</v>
      </c>
      <c r="R336" s="35"/>
      <c r="S336" s="43">
        <v>1022</v>
      </c>
      <c r="T336" s="155" t="s">
        <v>40</v>
      </c>
      <c r="U336" s="35"/>
      <c r="V336" s="35"/>
      <c r="AH336" s="189">
        <f t="shared" si="37"/>
        <v>6.5184578494953405</v>
      </c>
      <c r="AI336" s="189">
        <f t="shared" si="38"/>
        <v>6.286942849347582</v>
      </c>
      <c r="AJ336" s="189">
        <f t="shared" si="39"/>
        <v>5.8874428493475826</v>
      </c>
      <c r="AK336" s="189">
        <f t="shared" si="40"/>
        <v>-0.5024353552422204</v>
      </c>
    </row>
    <row r="337" spans="1:37" ht="12.75">
      <c r="A337" s="44">
        <v>39411</v>
      </c>
      <c r="B337" s="91">
        <v>6.5</v>
      </c>
      <c r="C337" s="43">
        <v>5.6</v>
      </c>
      <c r="D337" s="43">
        <v>9.6</v>
      </c>
      <c r="E337" s="74">
        <v>0.9</v>
      </c>
      <c r="F337" s="106">
        <f t="shared" si="35"/>
        <v>5.25</v>
      </c>
      <c r="G337" s="106">
        <f t="shared" si="34"/>
        <v>86.53205538205279</v>
      </c>
      <c r="H337" s="104">
        <f t="shared" si="36"/>
        <v>4.4189028760743385</v>
      </c>
      <c r="I337" s="121">
        <v>0</v>
      </c>
      <c r="J337" s="43">
        <v>7</v>
      </c>
      <c r="K337" s="38" t="s">
        <v>228</v>
      </c>
      <c r="L337" s="166"/>
      <c r="M337" s="35"/>
      <c r="N337" s="174">
        <v>21</v>
      </c>
      <c r="O337" s="35"/>
      <c r="P337" s="43">
        <v>0</v>
      </c>
      <c r="Q337" s="43">
        <v>0</v>
      </c>
      <c r="R337" s="35"/>
      <c r="S337" s="43">
        <v>1023</v>
      </c>
      <c r="T337" s="155" t="s">
        <v>41</v>
      </c>
      <c r="U337" s="35"/>
      <c r="V337" s="35"/>
      <c r="AH337" s="189">
        <f t="shared" si="37"/>
        <v>9.67551615678414</v>
      </c>
      <c r="AI337" s="189">
        <f t="shared" si="38"/>
        <v>9.091522999287918</v>
      </c>
      <c r="AJ337" s="189">
        <f t="shared" si="39"/>
        <v>8.372422999287917</v>
      </c>
      <c r="AK337" s="189">
        <f t="shared" si="40"/>
        <v>4.4189028760743385</v>
      </c>
    </row>
    <row r="338" spans="1:37" ht="12.75">
      <c r="A338" s="44">
        <v>39412</v>
      </c>
      <c r="B338" s="91">
        <v>3.9</v>
      </c>
      <c r="C338" s="43">
        <v>3.1</v>
      </c>
      <c r="D338" s="43">
        <v>7.4</v>
      </c>
      <c r="E338" s="74">
        <v>3.7</v>
      </c>
      <c r="F338" s="106">
        <f t="shared" si="35"/>
        <v>5.550000000000001</v>
      </c>
      <c r="G338" s="106">
        <f t="shared" si="34"/>
        <v>86.58778703872754</v>
      </c>
      <c r="H338" s="104">
        <f t="shared" si="36"/>
        <v>1.871559553439199</v>
      </c>
      <c r="I338" s="121">
        <v>1.5</v>
      </c>
      <c r="J338" s="43">
        <v>7</v>
      </c>
      <c r="K338" s="38" t="s">
        <v>228</v>
      </c>
      <c r="L338" s="166"/>
      <c r="M338" s="35"/>
      <c r="N338" s="174">
        <v>0</v>
      </c>
      <c r="O338" s="35"/>
      <c r="P338" s="43">
        <v>1</v>
      </c>
      <c r="Q338" s="43">
        <v>0</v>
      </c>
      <c r="R338" s="35"/>
      <c r="S338" s="43">
        <v>1031</v>
      </c>
      <c r="T338" s="155" t="s">
        <v>42</v>
      </c>
      <c r="U338" s="35"/>
      <c r="V338" s="35"/>
      <c r="AH338" s="189">
        <f t="shared" si="37"/>
        <v>8.072706165126084</v>
      </c>
      <c r="AI338" s="189">
        <f t="shared" si="38"/>
        <v>7.629177622521602</v>
      </c>
      <c r="AJ338" s="189">
        <f t="shared" si="39"/>
        <v>6.989977622521602</v>
      </c>
      <c r="AK338" s="189">
        <f t="shared" si="40"/>
        <v>1.871559553439199</v>
      </c>
    </row>
    <row r="339" spans="1:37" ht="12.75">
      <c r="A339" s="44">
        <v>39413</v>
      </c>
      <c r="B339" s="91">
        <v>8.8</v>
      </c>
      <c r="C339" s="43">
        <v>8.7</v>
      </c>
      <c r="D339" s="43">
        <v>10.1</v>
      </c>
      <c r="E339" s="74">
        <v>3.9</v>
      </c>
      <c r="F339" s="106">
        <f t="shared" si="35"/>
        <v>7</v>
      </c>
      <c r="G339" s="106">
        <f t="shared" si="34"/>
        <v>98.61976745710064</v>
      </c>
      <c r="H339" s="104">
        <f t="shared" si="36"/>
        <v>8.594712845087297</v>
      </c>
      <c r="I339" s="121">
        <v>1.5</v>
      </c>
      <c r="J339" s="43">
        <v>8</v>
      </c>
      <c r="K339" s="38" t="s">
        <v>228</v>
      </c>
      <c r="L339" s="166"/>
      <c r="M339" s="35"/>
      <c r="N339" s="174">
        <v>0</v>
      </c>
      <c r="O339" s="35"/>
      <c r="P339" s="43">
        <v>0</v>
      </c>
      <c r="Q339" s="43">
        <v>0</v>
      </c>
      <c r="R339" s="35"/>
      <c r="S339" s="43">
        <v>1027</v>
      </c>
      <c r="T339" s="155" t="s">
        <v>43</v>
      </c>
      <c r="U339" s="35"/>
      <c r="V339" s="35"/>
      <c r="AH339" s="189">
        <f t="shared" si="37"/>
        <v>11.32081514642534</v>
      </c>
      <c r="AI339" s="189">
        <f t="shared" si="38"/>
        <v>11.244461571652899</v>
      </c>
      <c r="AJ339" s="189">
        <f t="shared" si="39"/>
        <v>11.164561571652898</v>
      </c>
      <c r="AK339" s="189">
        <f t="shared" si="40"/>
        <v>8.594712845087297</v>
      </c>
    </row>
    <row r="340" spans="1:37" ht="12.75">
      <c r="A340" s="44">
        <v>39414</v>
      </c>
      <c r="B340" s="91">
        <v>8.4</v>
      </c>
      <c r="C340" s="43">
        <v>8.3</v>
      </c>
      <c r="D340" s="43">
        <v>10.6</v>
      </c>
      <c r="E340" s="74">
        <v>6.4</v>
      </c>
      <c r="F340" s="106">
        <f t="shared" si="35"/>
        <v>8.5</v>
      </c>
      <c r="G340" s="106">
        <f t="shared" si="34"/>
        <v>98.59820188323107</v>
      </c>
      <c r="H340" s="104">
        <f t="shared" si="36"/>
        <v>8.192157633353531</v>
      </c>
      <c r="I340" s="121">
        <v>2</v>
      </c>
      <c r="J340" s="43">
        <v>8</v>
      </c>
      <c r="K340" s="38" t="s">
        <v>219</v>
      </c>
      <c r="L340" s="166"/>
      <c r="M340" s="35"/>
      <c r="N340" s="174">
        <v>24.7</v>
      </c>
      <c r="O340" s="35"/>
      <c r="P340" s="43">
        <v>0</v>
      </c>
      <c r="Q340" s="43">
        <v>0</v>
      </c>
      <c r="R340" s="35"/>
      <c r="S340" s="43">
        <v>1014</v>
      </c>
      <c r="T340" s="155" t="s">
        <v>44</v>
      </c>
      <c r="U340" s="35"/>
      <c r="V340" s="35"/>
      <c r="AH340" s="189">
        <f t="shared" si="37"/>
        <v>11.018115118398828</v>
      </c>
      <c r="AI340" s="189">
        <f t="shared" si="38"/>
        <v>10.943563388165682</v>
      </c>
      <c r="AJ340" s="189">
        <f t="shared" si="39"/>
        <v>10.863663388165682</v>
      </c>
      <c r="AK340" s="189">
        <f t="shared" si="40"/>
        <v>8.192157633353531</v>
      </c>
    </row>
    <row r="341" spans="1:37" ht="12.75">
      <c r="A341" s="44">
        <v>39415</v>
      </c>
      <c r="B341" s="91">
        <v>5.7</v>
      </c>
      <c r="C341" s="43">
        <v>5.2</v>
      </c>
      <c r="D341" s="43">
        <v>9</v>
      </c>
      <c r="E341" s="74">
        <v>5.6</v>
      </c>
      <c r="F341" s="106">
        <f t="shared" si="35"/>
        <v>7.3</v>
      </c>
      <c r="G341" s="106">
        <f t="shared" si="34"/>
        <v>92.22022820733574</v>
      </c>
      <c r="H341" s="104">
        <f t="shared" si="36"/>
        <v>4.538048001780816</v>
      </c>
      <c r="I341" s="121">
        <v>2.5</v>
      </c>
      <c r="J341" s="43">
        <v>5</v>
      </c>
      <c r="K341" s="38" t="s">
        <v>260</v>
      </c>
      <c r="L341" s="166"/>
      <c r="M341" s="35"/>
      <c r="N341" s="174">
        <v>21.8</v>
      </c>
      <c r="O341" s="35"/>
      <c r="P341" s="43">
        <v>0</v>
      </c>
      <c r="Q341" s="43">
        <v>0</v>
      </c>
      <c r="R341" s="35"/>
      <c r="S341" s="43">
        <v>1004</v>
      </c>
      <c r="T341" s="155" t="s">
        <v>45</v>
      </c>
      <c r="U341" s="35"/>
      <c r="V341" s="35"/>
      <c r="AH341" s="189">
        <f t="shared" si="37"/>
        <v>9.154837291812974</v>
      </c>
      <c r="AI341" s="189">
        <f t="shared" si="38"/>
        <v>8.842111842520199</v>
      </c>
      <c r="AJ341" s="189">
        <f t="shared" si="39"/>
        <v>8.442611842520199</v>
      </c>
      <c r="AK341" s="189">
        <f t="shared" si="40"/>
        <v>4.538048001780816</v>
      </c>
    </row>
    <row r="342" spans="1:37" ht="12.75">
      <c r="A342" s="44">
        <v>39416</v>
      </c>
      <c r="B342" s="91">
        <v>9.5</v>
      </c>
      <c r="C342" s="43">
        <v>9.3</v>
      </c>
      <c r="D342" s="43">
        <v>12.9</v>
      </c>
      <c r="E342" s="74">
        <v>4.5</v>
      </c>
      <c r="F342" s="106">
        <f t="shared" si="35"/>
        <v>8.7</v>
      </c>
      <c r="G342" s="106">
        <f t="shared" si="34"/>
        <v>97.31616634417887</v>
      </c>
      <c r="H342" s="104">
        <f t="shared" si="36"/>
        <v>9.096216500890597</v>
      </c>
      <c r="I342" s="121">
        <v>2</v>
      </c>
      <c r="J342" s="43">
        <v>8</v>
      </c>
      <c r="K342" s="38" t="s">
        <v>217</v>
      </c>
      <c r="L342" s="166"/>
      <c r="M342" s="35"/>
      <c r="N342" s="174">
        <v>28.8</v>
      </c>
      <c r="O342" s="35"/>
      <c r="P342" s="43">
        <v>6</v>
      </c>
      <c r="Q342" s="43">
        <v>0</v>
      </c>
      <c r="R342" s="35"/>
      <c r="S342" s="43">
        <v>1002</v>
      </c>
      <c r="T342" s="155" t="s">
        <v>46</v>
      </c>
      <c r="U342" s="35"/>
      <c r="V342" s="35"/>
      <c r="AH342" s="189">
        <f t="shared" si="37"/>
        <v>11.868195956166188</v>
      </c>
      <c r="AI342" s="189">
        <f t="shared" si="38"/>
        <v>11.709473318755796</v>
      </c>
      <c r="AJ342" s="189">
        <f t="shared" si="39"/>
        <v>11.549673318755797</v>
      </c>
      <c r="AK342" s="189">
        <f t="shared" si="40"/>
        <v>9.096216500890597</v>
      </c>
    </row>
    <row r="343" spans="1:37" ht="12.75">
      <c r="A343" s="76">
        <v>39417</v>
      </c>
      <c r="B343" s="91">
        <v>5</v>
      </c>
      <c r="C343" s="43">
        <v>3.8</v>
      </c>
      <c r="D343" s="43">
        <v>8.9</v>
      </c>
      <c r="E343" s="74">
        <v>4.8</v>
      </c>
      <c r="F343" s="106">
        <f t="shared" si="35"/>
        <v>6.85</v>
      </c>
      <c r="G343" s="106">
        <f t="shared" si="34"/>
        <v>80.93466077416659</v>
      </c>
      <c r="H343" s="104">
        <f t="shared" si="36"/>
        <v>2.0054136324880547</v>
      </c>
      <c r="I343" s="121">
        <v>2.5</v>
      </c>
      <c r="J343" s="43">
        <v>0</v>
      </c>
      <c r="K343" s="38" t="s">
        <v>260</v>
      </c>
      <c r="L343" s="166"/>
      <c r="M343" s="35"/>
      <c r="N343" s="174">
        <v>37.6</v>
      </c>
      <c r="O343" s="35"/>
      <c r="P343" s="43">
        <v>3</v>
      </c>
      <c r="Q343" s="43">
        <v>0</v>
      </c>
      <c r="R343" s="35"/>
      <c r="S343" s="43">
        <v>997</v>
      </c>
      <c r="T343" s="155" t="s">
        <v>47</v>
      </c>
      <c r="U343" s="35"/>
      <c r="V343" s="35"/>
      <c r="AH343" s="189">
        <f t="shared" si="37"/>
        <v>8.719685713352307</v>
      </c>
      <c r="AI343" s="189">
        <f t="shared" si="38"/>
        <v>8.016048052675158</v>
      </c>
      <c r="AJ343" s="189">
        <f t="shared" si="39"/>
        <v>7.057248052675158</v>
      </c>
      <c r="AK343" s="189">
        <f t="shared" si="40"/>
        <v>2.0054136324880547</v>
      </c>
    </row>
    <row r="344" spans="1:37" ht="12.75">
      <c r="A344" s="44">
        <v>39418</v>
      </c>
      <c r="B344" s="91">
        <v>8.3</v>
      </c>
      <c r="C344" s="43">
        <v>8</v>
      </c>
      <c r="D344" s="43">
        <v>11.3</v>
      </c>
      <c r="E344" s="74">
        <v>5</v>
      </c>
      <c r="F344" s="106">
        <f t="shared" si="35"/>
        <v>8.15</v>
      </c>
      <c r="G344" s="106">
        <f t="shared" si="34"/>
        <v>95.79025719105542</v>
      </c>
      <c r="H344" s="104">
        <f t="shared" si="36"/>
        <v>7.668386566913983</v>
      </c>
      <c r="I344" s="121">
        <v>3</v>
      </c>
      <c r="J344" s="43">
        <v>8</v>
      </c>
      <c r="K344" s="38" t="s">
        <v>258</v>
      </c>
      <c r="L344" s="166"/>
      <c r="M344" s="35"/>
      <c r="N344" s="174">
        <v>41.3</v>
      </c>
      <c r="O344" s="35"/>
      <c r="P344" s="43">
        <v>2</v>
      </c>
      <c r="Q344" s="43">
        <v>0</v>
      </c>
      <c r="R344" s="35"/>
      <c r="S344" s="43">
        <v>985</v>
      </c>
      <c r="T344" s="155" t="s">
        <v>48</v>
      </c>
      <c r="U344" s="35"/>
      <c r="V344" s="35"/>
      <c r="AH344" s="189">
        <f t="shared" si="37"/>
        <v>10.943563388165682</v>
      </c>
      <c r="AI344" s="189">
        <f t="shared" si="38"/>
        <v>10.722567515390086</v>
      </c>
      <c r="AJ344" s="189">
        <f t="shared" si="39"/>
        <v>10.482867515390085</v>
      </c>
      <c r="AK344" s="189">
        <f t="shared" si="40"/>
        <v>7.668386566913983</v>
      </c>
    </row>
    <row r="345" spans="1:37" ht="12.75">
      <c r="A345" s="44">
        <v>39419</v>
      </c>
      <c r="B345" s="91">
        <v>5.6</v>
      </c>
      <c r="C345" s="43">
        <v>4</v>
      </c>
      <c r="D345" s="43">
        <v>8.5</v>
      </c>
      <c r="E345" s="74">
        <v>5</v>
      </c>
      <c r="F345" s="106">
        <f t="shared" si="35"/>
        <v>6.75</v>
      </c>
      <c r="G345" s="106">
        <f t="shared" si="34"/>
        <v>75.35940474728375</v>
      </c>
      <c r="H345" s="104">
        <f t="shared" si="36"/>
        <v>1.5920233332645346</v>
      </c>
      <c r="I345" s="121">
        <v>2.5</v>
      </c>
      <c r="J345" s="43">
        <v>1</v>
      </c>
      <c r="K345" s="38" t="s">
        <v>260</v>
      </c>
      <c r="L345" s="166"/>
      <c r="M345" s="35"/>
      <c r="N345" s="174">
        <v>28.8</v>
      </c>
      <c r="O345" s="35"/>
      <c r="P345" s="43">
        <v>2</v>
      </c>
      <c r="Q345" s="43">
        <v>0</v>
      </c>
      <c r="R345" s="35"/>
      <c r="S345" s="43">
        <v>1000</v>
      </c>
      <c r="T345" s="155" t="s">
        <v>49</v>
      </c>
      <c r="U345" s="35"/>
      <c r="V345" s="35"/>
      <c r="AH345" s="189">
        <f t="shared" si="37"/>
        <v>9.091522999287918</v>
      </c>
      <c r="AI345" s="189">
        <f t="shared" si="38"/>
        <v>8.129717614725772</v>
      </c>
      <c r="AJ345" s="189">
        <f t="shared" si="39"/>
        <v>6.851317614725772</v>
      </c>
      <c r="AK345" s="189">
        <f t="shared" si="40"/>
        <v>1.5920233332645346</v>
      </c>
    </row>
    <row r="346" spans="1:37" ht="12.75">
      <c r="A346" s="44">
        <v>39420</v>
      </c>
      <c r="B346" s="91">
        <v>7.1</v>
      </c>
      <c r="C346" s="43">
        <v>6.5</v>
      </c>
      <c r="D346" s="43">
        <v>13.3</v>
      </c>
      <c r="E346" s="74">
        <v>3.3</v>
      </c>
      <c r="F346" s="106">
        <f t="shared" si="35"/>
        <v>8.3</v>
      </c>
      <c r="G346" s="106">
        <f t="shared" si="34"/>
        <v>91.20426948126014</v>
      </c>
      <c r="H346" s="104">
        <f t="shared" si="36"/>
        <v>5.764868704008975</v>
      </c>
      <c r="I346" s="121">
        <v>-1</v>
      </c>
      <c r="J346" s="43">
        <v>8</v>
      </c>
      <c r="K346" s="38" t="s">
        <v>217</v>
      </c>
      <c r="L346" s="166"/>
      <c r="M346" s="35"/>
      <c r="N346" s="174">
        <v>21.3</v>
      </c>
      <c r="O346" s="35"/>
      <c r="P346" s="43">
        <v>0</v>
      </c>
      <c r="Q346" s="43">
        <v>0</v>
      </c>
      <c r="R346" s="35"/>
      <c r="S346" s="43">
        <v>1010</v>
      </c>
      <c r="T346" s="155" t="s">
        <v>50</v>
      </c>
      <c r="U346" s="35"/>
      <c r="V346" s="35"/>
      <c r="AH346" s="189">
        <f t="shared" si="37"/>
        <v>10.082988668281233</v>
      </c>
      <c r="AI346" s="189">
        <f t="shared" si="38"/>
        <v>9.67551615678414</v>
      </c>
      <c r="AJ346" s="189">
        <f t="shared" si="39"/>
        <v>9.19611615678414</v>
      </c>
      <c r="AK346" s="189">
        <f t="shared" si="40"/>
        <v>5.764868704008975</v>
      </c>
    </row>
    <row r="347" spans="1:37" ht="12.75">
      <c r="A347" s="44">
        <v>39421</v>
      </c>
      <c r="B347" s="91">
        <v>12.4</v>
      </c>
      <c r="C347" s="43">
        <v>11.6</v>
      </c>
      <c r="D347" s="43">
        <v>12.8</v>
      </c>
      <c r="E347" s="74">
        <v>7.1</v>
      </c>
      <c r="F347" s="106">
        <f t="shared" si="35"/>
        <v>9.95</v>
      </c>
      <c r="G347" s="106">
        <f t="shared" si="34"/>
        <v>90.42076318665305</v>
      </c>
      <c r="H347" s="104">
        <f t="shared" si="36"/>
        <v>10.877148699864309</v>
      </c>
      <c r="I347" s="121">
        <v>6.5</v>
      </c>
      <c r="J347" s="43">
        <v>7</v>
      </c>
      <c r="K347" s="38" t="s">
        <v>219</v>
      </c>
      <c r="L347" s="166"/>
      <c r="M347" s="35"/>
      <c r="N347" s="174">
        <v>36.6</v>
      </c>
      <c r="O347" s="35"/>
      <c r="P347" s="43">
        <v>0</v>
      </c>
      <c r="Q347" s="43">
        <v>0</v>
      </c>
      <c r="R347" s="35"/>
      <c r="S347" s="43">
        <v>998</v>
      </c>
      <c r="T347" s="155" t="s">
        <v>51</v>
      </c>
      <c r="U347" s="35"/>
      <c r="V347" s="35"/>
      <c r="AH347" s="189">
        <f t="shared" si="37"/>
        <v>14.392152154059962</v>
      </c>
      <c r="AI347" s="189">
        <f t="shared" si="38"/>
        <v>13.652693816685344</v>
      </c>
      <c r="AJ347" s="189">
        <f t="shared" si="39"/>
        <v>13.013493816685344</v>
      </c>
      <c r="AK347" s="189">
        <f t="shared" si="40"/>
        <v>10.877148699864309</v>
      </c>
    </row>
    <row r="348" spans="1:37" ht="12.75">
      <c r="A348" s="44">
        <v>39422</v>
      </c>
      <c r="B348" s="91">
        <v>11.1</v>
      </c>
      <c r="C348" s="43">
        <v>10.6</v>
      </c>
      <c r="D348" s="43">
        <v>14.7</v>
      </c>
      <c r="E348" s="74">
        <v>8.4</v>
      </c>
      <c r="F348" s="106">
        <f t="shared" si="35"/>
        <v>11.55</v>
      </c>
      <c r="G348" s="106">
        <f t="shared" si="34"/>
        <v>93.70293362212519</v>
      </c>
      <c r="H348" s="104">
        <f t="shared" si="36"/>
        <v>10.124409793817444</v>
      </c>
      <c r="I348" s="121">
        <v>7</v>
      </c>
      <c r="J348" s="43">
        <v>8</v>
      </c>
      <c r="K348" s="38" t="s">
        <v>259</v>
      </c>
      <c r="L348" s="166"/>
      <c r="M348" s="35"/>
      <c r="N348" s="174">
        <v>34.3</v>
      </c>
      <c r="O348" s="35"/>
      <c r="P348" s="43">
        <v>19</v>
      </c>
      <c r="Q348" s="43">
        <v>0</v>
      </c>
      <c r="R348" s="35"/>
      <c r="S348" s="43">
        <v>1003</v>
      </c>
      <c r="T348" s="155" t="s">
        <v>52</v>
      </c>
      <c r="U348" s="35"/>
      <c r="V348" s="35"/>
      <c r="AH348" s="189">
        <f t="shared" si="37"/>
        <v>13.207688324480838</v>
      </c>
      <c r="AI348" s="189">
        <f t="shared" si="38"/>
        <v>12.775491423705457</v>
      </c>
      <c r="AJ348" s="189">
        <f t="shared" si="39"/>
        <v>12.375991423705457</v>
      </c>
      <c r="AK348" s="189">
        <f t="shared" si="40"/>
        <v>10.124409793817444</v>
      </c>
    </row>
    <row r="349" spans="1:37" ht="12.75">
      <c r="A349" s="44">
        <v>39423</v>
      </c>
      <c r="B349" s="91">
        <v>6.2</v>
      </c>
      <c r="C349" s="43">
        <v>4.6</v>
      </c>
      <c r="D349" s="43">
        <v>9</v>
      </c>
      <c r="E349" s="74">
        <v>6.1</v>
      </c>
      <c r="F349" s="106">
        <f t="shared" si="35"/>
        <v>7.55</v>
      </c>
      <c r="G349" s="106">
        <f t="shared" si="34"/>
        <v>75.98079950671016</v>
      </c>
      <c r="H349" s="104">
        <f t="shared" si="36"/>
        <v>2.287541226455036</v>
      </c>
      <c r="I349" s="121">
        <v>3.5</v>
      </c>
      <c r="J349" s="43">
        <v>3</v>
      </c>
      <c r="K349" s="38" t="s">
        <v>91</v>
      </c>
      <c r="L349" s="166"/>
      <c r="M349" s="35"/>
      <c r="N349" s="174">
        <v>45</v>
      </c>
      <c r="O349" s="35"/>
      <c r="P349" s="43">
        <v>0</v>
      </c>
      <c r="Q349" s="43">
        <v>0</v>
      </c>
      <c r="R349" s="35"/>
      <c r="S349" s="43">
        <v>996</v>
      </c>
      <c r="T349" s="155" t="s">
        <v>53</v>
      </c>
      <c r="U349" s="35"/>
      <c r="V349" s="35"/>
      <c r="AH349" s="189">
        <f t="shared" si="37"/>
        <v>9.477279648605764</v>
      </c>
      <c r="AI349" s="189">
        <f t="shared" si="38"/>
        <v>8.479312848497392</v>
      </c>
      <c r="AJ349" s="189">
        <f t="shared" si="39"/>
        <v>7.200912848497391</v>
      </c>
      <c r="AK349" s="189">
        <f t="shared" si="40"/>
        <v>2.287541226455036</v>
      </c>
    </row>
    <row r="350" spans="1:37" ht="12.75">
      <c r="A350" s="44">
        <v>39424</v>
      </c>
      <c r="B350" s="91">
        <v>4.2</v>
      </c>
      <c r="C350" s="43">
        <v>3.3</v>
      </c>
      <c r="D350" s="43">
        <v>10.3</v>
      </c>
      <c r="E350" s="74">
        <v>2.7</v>
      </c>
      <c r="F350" s="106">
        <f t="shared" si="35"/>
        <v>6.5</v>
      </c>
      <c r="G350" s="106">
        <f t="shared" si="34"/>
        <v>85.13105303667533</v>
      </c>
      <c r="H350" s="104">
        <f t="shared" si="36"/>
        <v>1.9292319514398661</v>
      </c>
      <c r="I350" s="121">
        <v>-0.5</v>
      </c>
      <c r="J350" s="43">
        <v>8</v>
      </c>
      <c r="K350" s="38" t="s">
        <v>258</v>
      </c>
      <c r="L350" s="166"/>
      <c r="M350" s="35"/>
      <c r="N350" s="174">
        <v>34.3</v>
      </c>
      <c r="O350" s="35"/>
      <c r="P350" s="43">
        <v>5</v>
      </c>
      <c r="Q350" s="43">
        <v>0</v>
      </c>
      <c r="R350" s="35"/>
      <c r="S350" s="43">
        <v>1000</v>
      </c>
      <c r="T350" s="155" t="s">
        <v>54</v>
      </c>
      <c r="U350" s="35"/>
      <c r="V350" s="35"/>
      <c r="AH350" s="189">
        <f t="shared" si="37"/>
        <v>8.244808096108713</v>
      </c>
      <c r="AI350" s="189">
        <f t="shared" si="38"/>
        <v>7.73799195307041</v>
      </c>
      <c r="AJ350" s="189">
        <f t="shared" si="39"/>
        <v>7.01889195307041</v>
      </c>
      <c r="AK350" s="189">
        <f t="shared" si="40"/>
        <v>1.9292319514398661</v>
      </c>
    </row>
    <row r="351" spans="1:37" ht="12.75">
      <c r="A351" s="44">
        <v>39425</v>
      </c>
      <c r="B351" s="91">
        <v>4.8</v>
      </c>
      <c r="C351" s="43">
        <v>4.1</v>
      </c>
      <c r="D351" s="43">
        <v>7.2</v>
      </c>
      <c r="E351" s="74">
        <v>3.8</v>
      </c>
      <c r="F351" s="106">
        <f t="shared" si="35"/>
        <v>5.5</v>
      </c>
      <c r="G351" s="106">
        <f t="shared" si="34"/>
        <v>88.70797757942782</v>
      </c>
      <c r="H351" s="104">
        <f t="shared" si="36"/>
        <v>3.097422769032332</v>
      </c>
      <c r="I351" s="121">
        <v>1.5</v>
      </c>
      <c r="J351" s="43">
        <v>8</v>
      </c>
      <c r="K351" s="38" t="s">
        <v>222</v>
      </c>
      <c r="L351" s="166"/>
      <c r="M351" s="35"/>
      <c r="N351" s="174">
        <v>38</v>
      </c>
      <c r="O351" s="35"/>
      <c r="P351" s="43">
        <v>0</v>
      </c>
      <c r="Q351" s="43">
        <v>0</v>
      </c>
      <c r="R351" s="35"/>
      <c r="S351" s="43">
        <v>976</v>
      </c>
      <c r="T351" s="155" t="s">
        <v>55</v>
      </c>
      <c r="U351" s="35"/>
      <c r="V351" s="35"/>
      <c r="AH351" s="189">
        <f t="shared" si="37"/>
        <v>8.598757969942895</v>
      </c>
      <c r="AI351" s="189">
        <f t="shared" si="38"/>
        <v>8.187084292086206</v>
      </c>
      <c r="AJ351" s="189">
        <f t="shared" si="39"/>
        <v>7.627784292086206</v>
      </c>
      <c r="AK351" s="189">
        <f t="shared" si="40"/>
        <v>3.097422769032332</v>
      </c>
    </row>
    <row r="352" spans="1:37" ht="12.75">
      <c r="A352" s="44">
        <v>39426</v>
      </c>
      <c r="B352" s="91">
        <v>4.5</v>
      </c>
      <c r="C352" s="43">
        <v>2.8</v>
      </c>
      <c r="D352" s="43">
        <v>6.4</v>
      </c>
      <c r="E352" s="74">
        <v>4.5</v>
      </c>
      <c r="F352" s="106">
        <f t="shared" si="35"/>
        <v>5.45</v>
      </c>
      <c r="G352" s="106">
        <f t="shared" si="34"/>
        <v>72.56636358159145</v>
      </c>
      <c r="H352" s="104">
        <f t="shared" si="36"/>
        <v>0.007182344944259251</v>
      </c>
      <c r="I352" s="121">
        <v>2.5</v>
      </c>
      <c r="J352" s="43">
        <v>5</v>
      </c>
      <c r="K352" s="38" t="s">
        <v>227</v>
      </c>
      <c r="L352" s="166"/>
      <c r="M352" s="35"/>
      <c r="N352" s="174">
        <v>34</v>
      </c>
      <c r="O352" s="35"/>
      <c r="P352" s="43">
        <v>0</v>
      </c>
      <c r="Q352" s="43">
        <v>0</v>
      </c>
      <c r="R352" s="35"/>
      <c r="S352" s="43">
        <v>1009</v>
      </c>
      <c r="T352" s="155" t="s">
        <v>56</v>
      </c>
      <c r="U352" s="35"/>
      <c r="V352" s="35"/>
      <c r="AH352" s="189">
        <f t="shared" si="37"/>
        <v>8.420141382073544</v>
      </c>
      <c r="AI352" s="189">
        <f t="shared" si="38"/>
        <v>7.468490409399528</v>
      </c>
      <c r="AJ352" s="189">
        <f t="shared" si="39"/>
        <v>6.110190409399527</v>
      </c>
      <c r="AK352" s="189">
        <f t="shared" si="40"/>
        <v>0.007182344944259251</v>
      </c>
    </row>
    <row r="353" spans="1:37" ht="12.75">
      <c r="A353" s="44">
        <v>39427</v>
      </c>
      <c r="B353" s="91">
        <v>-4.3</v>
      </c>
      <c r="C353" s="43">
        <v>-4.7</v>
      </c>
      <c r="D353" s="43">
        <v>2.9</v>
      </c>
      <c r="E353" s="74">
        <v>-4.3</v>
      </c>
      <c r="F353" s="106">
        <f t="shared" si="35"/>
        <v>-0.7</v>
      </c>
      <c r="G353" s="106">
        <f t="shared" si="34"/>
        <v>90.53952682091257</v>
      </c>
      <c r="H353" s="104">
        <f t="shared" si="36"/>
        <v>-5.610574226550696</v>
      </c>
      <c r="I353" s="121">
        <v>-7</v>
      </c>
      <c r="J353" s="43">
        <v>0</v>
      </c>
      <c r="K353" s="38" t="s">
        <v>109</v>
      </c>
      <c r="L353" s="166"/>
      <c r="M353" s="35"/>
      <c r="N353" s="174">
        <v>8.2</v>
      </c>
      <c r="O353" s="35"/>
      <c r="P353" s="43">
        <v>0</v>
      </c>
      <c r="Q353" s="43">
        <v>0</v>
      </c>
      <c r="R353" s="35"/>
      <c r="S353" s="43">
        <v>1030</v>
      </c>
      <c r="T353" s="155" t="s">
        <v>57</v>
      </c>
      <c r="U353" s="35"/>
      <c r="V353" s="35"/>
      <c r="AH353" s="189">
        <f t="shared" si="37"/>
        <v>4.4415887315163225</v>
      </c>
      <c r="AI353" s="189">
        <f t="shared" si="38"/>
        <v>4.3093934208458515</v>
      </c>
      <c r="AJ353" s="189">
        <f t="shared" si="39"/>
        <v>4.021393420845851</v>
      </c>
      <c r="AK353" s="189">
        <f t="shared" si="40"/>
        <v>-5.610574226550696</v>
      </c>
    </row>
    <row r="354" spans="1:37" ht="12.75">
      <c r="A354" s="44">
        <v>39428</v>
      </c>
      <c r="B354" s="91">
        <v>-2.8</v>
      </c>
      <c r="C354" s="43">
        <v>-2.9</v>
      </c>
      <c r="D354" s="43">
        <v>3.1</v>
      </c>
      <c r="E354" s="74">
        <v>-4.3</v>
      </c>
      <c r="F354" s="106">
        <f t="shared" si="35"/>
        <v>-0.5999999999999999</v>
      </c>
      <c r="G354" s="106">
        <f t="shared" si="34"/>
        <v>97.80920112612603</v>
      </c>
      <c r="H354" s="104">
        <f t="shared" si="36"/>
        <v>-3.0971455221633275</v>
      </c>
      <c r="I354" s="121">
        <v>-7</v>
      </c>
      <c r="J354" s="43">
        <v>2</v>
      </c>
      <c r="K354" s="38" t="s">
        <v>224</v>
      </c>
      <c r="L354" s="166"/>
      <c r="M354" s="35"/>
      <c r="N354" s="174">
        <v>13.8</v>
      </c>
      <c r="O354" s="35"/>
      <c r="P354" s="43">
        <v>0</v>
      </c>
      <c r="Q354" s="43">
        <v>0</v>
      </c>
      <c r="R354" s="35"/>
      <c r="S354" s="43">
        <v>1034</v>
      </c>
      <c r="T354" s="155" t="s">
        <v>58</v>
      </c>
      <c r="U354" s="35"/>
      <c r="V354" s="35"/>
      <c r="AH354" s="189">
        <f t="shared" si="37"/>
        <v>4.969935514522895</v>
      </c>
      <c r="AI354" s="189">
        <f t="shared" si="38"/>
        <v>4.933054223238464</v>
      </c>
      <c r="AJ354" s="189">
        <f t="shared" si="39"/>
        <v>4.861054223238464</v>
      </c>
      <c r="AK354" s="189">
        <f t="shared" si="40"/>
        <v>-3.0971455221633275</v>
      </c>
    </row>
    <row r="355" spans="1:37" ht="12.75">
      <c r="A355" s="44">
        <v>39429</v>
      </c>
      <c r="B355" s="91">
        <v>-1.1</v>
      </c>
      <c r="C355" s="43">
        <v>-1.2</v>
      </c>
      <c r="D355" s="43">
        <v>3.1</v>
      </c>
      <c r="E355" s="74">
        <v>-2.8</v>
      </c>
      <c r="F355" s="106">
        <f t="shared" si="35"/>
        <v>0.15000000000000013</v>
      </c>
      <c r="G355" s="106">
        <f t="shared" si="34"/>
        <v>97.99081326238854</v>
      </c>
      <c r="H355" s="104">
        <f t="shared" si="36"/>
        <v>-1.3762210898561953</v>
      </c>
      <c r="I355" s="121">
        <v>-5</v>
      </c>
      <c r="J355" s="43">
        <v>0</v>
      </c>
      <c r="K355" s="38" t="s">
        <v>257</v>
      </c>
      <c r="L355" s="166"/>
      <c r="M355" s="35"/>
      <c r="N355" s="174">
        <v>13.8</v>
      </c>
      <c r="O355" s="35"/>
      <c r="P355" s="43">
        <v>0</v>
      </c>
      <c r="Q355" s="43">
        <v>0</v>
      </c>
      <c r="R355" s="35"/>
      <c r="S355" s="43">
        <v>1038</v>
      </c>
      <c r="T355" s="155" t="s">
        <v>59</v>
      </c>
      <c r="U355" s="35"/>
      <c r="V355" s="35"/>
      <c r="AH355" s="189">
        <f t="shared" si="37"/>
        <v>5.635433969875395</v>
      </c>
      <c r="AI355" s="189">
        <f t="shared" si="38"/>
        <v>5.594207577945808</v>
      </c>
      <c r="AJ355" s="189">
        <f t="shared" si="39"/>
        <v>5.5222075779458075</v>
      </c>
      <c r="AK355" s="189">
        <f t="shared" si="40"/>
        <v>-1.3762210898561953</v>
      </c>
    </row>
    <row r="356" spans="1:37" ht="12.75">
      <c r="A356" s="44">
        <v>39430</v>
      </c>
      <c r="B356" s="91">
        <v>0.7</v>
      </c>
      <c r="C356" s="43">
        <v>0.6</v>
      </c>
      <c r="D356" s="43">
        <v>1.2</v>
      </c>
      <c r="E356" s="74">
        <v>-3.5</v>
      </c>
      <c r="F356" s="106">
        <f t="shared" si="35"/>
        <v>-1.15</v>
      </c>
      <c r="G356" s="106">
        <f t="shared" si="34"/>
        <v>98.0357648507729</v>
      </c>
      <c r="H356" s="104">
        <f t="shared" si="36"/>
        <v>0.425914788982922</v>
      </c>
      <c r="I356" s="121">
        <v>-7</v>
      </c>
      <c r="J356" s="43">
        <v>8</v>
      </c>
      <c r="K356" s="38" t="s">
        <v>257</v>
      </c>
      <c r="L356" s="166"/>
      <c r="M356" s="35"/>
      <c r="N356" s="174">
        <v>15.3</v>
      </c>
      <c r="O356" s="35"/>
      <c r="P356" s="43">
        <v>0</v>
      </c>
      <c r="Q356" s="43">
        <v>0</v>
      </c>
      <c r="R356" s="35"/>
      <c r="S356" s="43">
        <v>1039</v>
      </c>
      <c r="T356" s="155" t="s">
        <v>60</v>
      </c>
      <c r="U356" s="35"/>
      <c r="V356" s="35"/>
      <c r="AH356" s="189">
        <f t="shared" si="37"/>
        <v>6.424962311154182</v>
      </c>
      <c r="AI356" s="189">
        <f t="shared" si="38"/>
        <v>6.378660943113899</v>
      </c>
      <c r="AJ356" s="189">
        <f t="shared" si="39"/>
        <v>6.298760943113899</v>
      </c>
      <c r="AK356" s="189">
        <f t="shared" si="40"/>
        <v>0.425914788982922</v>
      </c>
    </row>
    <row r="357" spans="1:37" ht="12.75">
      <c r="A357" s="44">
        <v>39431</v>
      </c>
      <c r="B357" s="91">
        <v>-1.1</v>
      </c>
      <c r="C357" s="43">
        <v>-1.2</v>
      </c>
      <c r="D357" s="43">
        <v>1.9</v>
      </c>
      <c r="E357" s="74">
        <v>-1.1</v>
      </c>
      <c r="F357" s="106">
        <f t="shared" si="35"/>
        <v>0.3999999999999999</v>
      </c>
      <c r="G357" s="106">
        <f t="shared" si="34"/>
        <v>97.99081326238854</v>
      </c>
      <c r="H357" s="104">
        <f t="shared" si="36"/>
        <v>-1.3762210898561953</v>
      </c>
      <c r="I357" s="121">
        <v>-5.5</v>
      </c>
      <c r="J357" s="43">
        <v>2</v>
      </c>
      <c r="K357" s="38" t="s">
        <v>228</v>
      </c>
      <c r="L357" s="166"/>
      <c r="M357" s="35"/>
      <c r="N357" s="174">
        <v>18.3</v>
      </c>
      <c r="O357" s="35"/>
      <c r="P357" s="43">
        <v>0</v>
      </c>
      <c r="Q357" s="43">
        <v>0</v>
      </c>
      <c r="R357" s="35"/>
      <c r="S357" s="43">
        <v>1036</v>
      </c>
      <c r="T357" s="155" t="s">
        <v>61</v>
      </c>
      <c r="U357" s="35"/>
      <c r="V357" s="35"/>
      <c r="AH357" s="189">
        <f t="shared" si="37"/>
        <v>5.635433969875395</v>
      </c>
      <c r="AI357" s="189">
        <f t="shared" si="38"/>
        <v>5.594207577945808</v>
      </c>
      <c r="AJ357" s="189">
        <f t="shared" si="39"/>
        <v>5.5222075779458075</v>
      </c>
      <c r="AK357" s="189">
        <f t="shared" si="40"/>
        <v>-1.3762210898561953</v>
      </c>
    </row>
    <row r="358" spans="1:37" ht="12.75">
      <c r="A358" s="44">
        <v>39432</v>
      </c>
      <c r="B358" s="91">
        <v>1.4</v>
      </c>
      <c r="C358" s="43">
        <v>0.4</v>
      </c>
      <c r="D358" s="43">
        <v>2.5</v>
      </c>
      <c r="E358" s="74">
        <v>-1.2</v>
      </c>
      <c r="F358" s="106">
        <f t="shared" si="35"/>
        <v>0.65</v>
      </c>
      <c r="G358" s="106">
        <f t="shared" si="34"/>
        <v>81.21284027282785</v>
      </c>
      <c r="H358" s="104">
        <f t="shared" si="36"/>
        <v>-1.460800169622769</v>
      </c>
      <c r="I358" s="121">
        <v>-5</v>
      </c>
      <c r="J358" s="43">
        <v>8</v>
      </c>
      <c r="K358" s="38" t="s">
        <v>224</v>
      </c>
      <c r="L358" s="166"/>
      <c r="M358" s="35"/>
      <c r="N358" s="174">
        <v>21.3</v>
      </c>
      <c r="O358" s="35"/>
      <c r="P358" s="43">
        <v>0</v>
      </c>
      <c r="Q358" s="43">
        <v>0</v>
      </c>
      <c r="R358" s="35"/>
      <c r="S358" s="43">
        <v>1036</v>
      </c>
      <c r="T358" s="155" t="s">
        <v>62</v>
      </c>
      <c r="U358" s="35"/>
      <c r="V358" s="35"/>
      <c r="AH358" s="189">
        <f t="shared" si="37"/>
        <v>6.757481736768829</v>
      </c>
      <c r="AI358" s="189">
        <f t="shared" si="38"/>
        <v>6.286942849347582</v>
      </c>
      <c r="AJ358" s="189">
        <f t="shared" si="39"/>
        <v>5.487942849347583</v>
      </c>
      <c r="AK358" s="189">
        <f t="shared" si="40"/>
        <v>-1.460800169622769</v>
      </c>
    </row>
    <row r="359" spans="1:37" ht="12.75">
      <c r="A359" s="44">
        <v>39433</v>
      </c>
      <c r="B359" s="91">
        <v>0.5</v>
      </c>
      <c r="C359" s="43">
        <v>0.4</v>
      </c>
      <c r="D359" s="43">
        <v>3.6</v>
      </c>
      <c r="E359" s="74">
        <v>-3.6</v>
      </c>
      <c r="F359" s="106">
        <f t="shared" si="35"/>
        <v>0</v>
      </c>
      <c r="G359" s="106">
        <f t="shared" si="34"/>
        <v>98.01643784354042</v>
      </c>
      <c r="H359" s="104">
        <f t="shared" si="36"/>
        <v>0.223655350913806</v>
      </c>
      <c r="I359" s="121">
        <v>-7</v>
      </c>
      <c r="J359" s="43">
        <v>8</v>
      </c>
      <c r="K359" s="38" t="s">
        <v>256</v>
      </c>
      <c r="L359" s="166"/>
      <c r="M359" s="35"/>
      <c r="N359" s="174">
        <v>32.8</v>
      </c>
      <c r="O359" s="35"/>
      <c r="P359" s="43">
        <v>0</v>
      </c>
      <c r="Q359" s="43">
        <v>0</v>
      </c>
      <c r="R359" s="35"/>
      <c r="S359" s="43">
        <v>1037</v>
      </c>
      <c r="T359" s="155" t="s">
        <v>63</v>
      </c>
      <c r="U359" s="35"/>
      <c r="V359" s="35"/>
      <c r="AH359" s="189">
        <f t="shared" si="37"/>
        <v>6.332654997374652</v>
      </c>
      <c r="AI359" s="189">
        <f t="shared" si="38"/>
        <v>6.286942849347582</v>
      </c>
      <c r="AJ359" s="189">
        <f t="shared" si="39"/>
        <v>6.207042849347582</v>
      </c>
      <c r="AK359" s="189">
        <f t="shared" si="40"/>
        <v>0.223655350913806</v>
      </c>
    </row>
    <row r="360" spans="1:37" ht="12.75">
      <c r="A360" s="44">
        <v>39434</v>
      </c>
      <c r="B360" s="91">
        <v>2.3</v>
      </c>
      <c r="C360" s="43">
        <v>1.1</v>
      </c>
      <c r="D360" s="43">
        <v>3.6</v>
      </c>
      <c r="E360" s="74">
        <v>0.5</v>
      </c>
      <c r="F360" s="106">
        <f t="shared" si="35"/>
        <v>2.05</v>
      </c>
      <c r="G360" s="106">
        <f aca="true" t="shared" si="41" ref="G360:G373">100*(AJ360/AH360)</f>
        <v>78.45298519560934</v>
      </c>
      <c r="H360" s="104">
        <f t="shared" si="36"/>
        <v>-1.054321862457344</v>
      </c>
      <c r="I360" s="121">
        <v>0</v>
      </c>
      <c r="J360" s="43">
        <v>8</v>
      </c>
      <c r="K360" s="38" t="s">
        <v>256</v>
      </c>
      <c r="L360" s="166"/>
      <c r="M360" s="35"/>
      <c r="N360" s="174">
        <v>22</v>
      </c>
      <c r="O360" s="35"/>
      <c r="P360" s="43">
        <v>0</v>
      </c>
      <c r="Q360" s="43">
        <v>0</v>
      </c>
      <c r="R360" s="35"/>
      <c r="S360" s="43">
        <v>1038</v>
      </c>
      <c r="T360" s="155" t="s">
        <v>64</v>
      </c>
      <c r="U360" s="35"/>
      <c r="V360" s="35"/>
      <c r="AH360" s="189">
        <f t="shared" si="37"/>
        <v>7.207316258744711</v>
      </c>
      <c r="AI360" s="189">
        <f t="shared" si="38"/>
        <v>6.613154757473732</v>
      </c>
      <c r="AJ360" s="189">
        <f t="shared" si="39"/>
        <v>5.654354757473732</v>
      </c>
      <c r="AK360" s="189">
        <f t="shared" si="40"/>
        <v>-1.054321862457344</v>
      </c>
    </row>
    <row r="361" spans="1:37" ht="12.75">
      <c r="A361" s="44">
        <v>39435</v>
      </c>
      <c r="B361" s="91">
        <v>3.3</v>
      </c>
      <c r="C361" s="43">
        <v>2.7</v>
      </c>
      <c r="D361" s="43">
        <v>5.1</v>
      </c>
      <c r="E361" s="74">
        <v>2.3</v>
      </c>
      <c r="F361" s="106">
        <f t="shared" si="35"/>
        <v>3.6999999999999997</v>
      </c>
      <c r="G361" s="106">
        <f t="shared" si="41"/>
        <v>89.63819826826858</v>
      </c>
      <c r="H361" s="104">
        <f t="shared" si="36"/>
        <v>1.7637248512812458</v>
      </c>
      <c r="I361" s="121">
        <v>-0.5</v>
      </c>
      <c r="J361" s="43">
        <v>7</v>
      </c>
      <c r="K361" s="38" t="s">
        <v>256</v>
      </c>
      <c r="L361" s="166"/>
      <c r="M361" s="35"/>
      <c r="N361" s="174">
        <v>22</v>
      </c>
      <c r="O361" s="35"/>
      <c r="P361" s="43">
        <v>0</v>
      </c>
      <c r="Q361" s="43">
        <v>0</v>
      </c>
      <c r="R361" s="35"/>
      <c r="S361" s="43">
        <v>1038</v>
      </c>
      <c r="T361" s="155" t="s">
        <v>65</v>
      </c>
      <c r="U361" s="35"/>
      <c r="V361" s="35"/>
      <c r="AH361" s="189">
        <f t="shared" si="37"/>
        <v>7.73799195307041</v>
      </c>
      <c r="AI361" s="189">
        <f t="shared" si="38"/>
        <v>7.415596568875922</v>
      </c>
      <c r="AJ361" s="189">
        <f t="shared" si="39"/>
        <v>6.936196568875922</v>
      </c>
      <c r="AK361" s="189">
        <f t="shared" si="40"/>
        <v>1.7637248512812458</v>
      </c>
    </row>
    <row r="362" spans="1:37" ht="12.75">
      <c r="A362" s="128">
        <v>39436</v>
      </c>
      <c r="B362" s="91">
        <v>-1.6</v>
      </c>
      <c r="C362" s="43">
        <v>-1.7</v>
      </c>
      <c r="D362" s="43">
        <v>2</v>
      </c>
      <c r="E362" s="74">
        <v>-2.3</v>
      </c>
      <c r="F362" s="106">
        <f t="shared" si="35"/>
        <v>-0.1499999999999999</v>
      </c>
      <c r="G362" s="106">
        <f t="shared" si="41"/>
        <v>97.93988086326678</v>
      </c>
      <c r="H362" s="104">
        <f t="shared" si="36"/>
        <v>-1.8820993544178486</v>
      </c>
      <c r="I362" s="121">
        <v>-6</v>
      </c>
      <c r="J362" s="43">
        <v>8</v>
      </c>
      <c r="K362" s="38" t="s">
        <v>256</v>
      </c>
      <c r="L362" s="166"/>
      <c r="M362" s="35"/>
      <c r="N362" s="174">
        <v>16.8</v>
      </c>
      <c r="O362" s="35"/>
      <c r="P362" s="43">
        <v>0</v>
      </c>
      <c r="Q362" s="43">
        <v>0</v>
      </c>
      <c r="R362" s="35"/>
      <c r="S362" s="43">
        <v>1035</v>
      </c>
      <c r="T362" s="155" t="s">
        <v>66</v>
      </c>
      <c r="U362" s="35"/>
      <c r="V362" s="35"/>
      <c r="AH362" s="189">
        <f t="shared" si="37"/>
        <v>5.431959955048785</v>
      </c>
      <c r="AI362" s="189">
        <f t="shared" si="38"/>
        <v>5.39205510851514</v>
      </c>
      <c r="AJ362" s="189">
        <f t="shared" si="39"/>
        <v>5.32005510851514</v>
      </c>
      <c r="AK362" s="189">
        <f t="shared" si="40"/>
        <v>-1.8820993544178486</v>
      </c>
    </row>
    <row r="363" spans="1:37" ht="12.75">
      <c r="A363" s="44">
        <v>39437</v>
      </c>
      <c r="B363" s="91">
        <v>0.4</v>
      </c>
      <c r="C363" s="43">
        <v>0.3</v>
      </c>
      <c r="D363" s="43">
        <v>1.7</v>
      </c>
      <c r="E363" s="74">
        <v>-1.6</v>
      </c>
      <c r="F363" s="106">
        <f t="shared" si="35"/>
        <v>0.04999999999999993</v>
      </c>
      <c r="G363" s="106">
        <f t="shared" si="41"/>
        <v>98.00666284811513</v>
      </c>
      <c r="H363" s="104">
        <f t="shared" si="36"/>
        <v>0.12251304985132115</v>
      </c>
      <c r="I363" s="121">
        <v>-2.5</v>
      </c>
      <c r="J363" s="43">
        <v>8</v>
      </c>
      <c r="K363" s="38" t="s">
        <v>224</v>
      </c>
      <c r="L363" s="166"/>
      <c r="M363" s="35"/>
      <c r="N363" s="174">
        <v>17</v>
      </c>
      <c r="O363" s="35"/>
      <c r="P363" s="43">
        <v>0</v>
      </c>
      <c r="Q363" s="43">
        <v>0</v>
      </c>
      <c r="R363" s="35"/>
      <c r="S363" s="43">
        <v>1026</v>
      </c>
      <c r="T363" s="155" t="s">
        <v>67</v>
      </c>
      <c r="U363" s="35"/>
      <c r="V363" s="35"/>
      <c r="AH363" s="189">
        <f t="shared" si="37"/>
        <v>6.286942849347582</v>
      </c>
      <c r="AI363" s="189">
        <f t="shared" si="38"/>
        <v>6.2415228818137685</v>
      </c>
      <c r="AJ363" s="189">
        <f t="shared" si="39"/>
        <v>6.161622881813768</v>
      </c>
      <c r="AK363" s="189">
        <f t="shared" si="40"/>
        <v>0.12251304985132115</v>
      </c>
    </row>
    <row r="364" spans="1:37" ht="12.75">
      <c r="A364" s="44">
        <v>39438</v>
      </c>
      <c r="B364" s="91">
        <v>1.7</v>
      </c>
      <c r="C364" s="43">
        <v>1.6</v>
      </c>
      <c r="D364" s="43">
        <v>6.3</v>
      </c>
      <c r="E364" s="74">
        <v>0.4</v>
      </c>
      <c r="F364" s="106">
        <f t="shared" si="35"/>
        <v>3.35</v>
      </c>
      <c r="G364" s="106">
        <f t="shared" si="41"/>
        <v>98.1281055041612</v>
      </c>
      <c r="H364" s="104">
        <f t="shared" si="36"/>
        <v>1.4367263332455251</v>
      </c>
      <c r="I364" s="121">
        <v>0</v>
      </c>
      <c r="J364" s="43">
        <v>8</v>
      </c>
      <c r="K364" s="38" t="s">
        <v>222</v>
      </c>
      <c r="L364" s="166"/>
      <c r="M364" s="35"/>
      <c r="N364" s="174">
        <v>13.8</v>
      </c>
      <c r="O364" s="35"/>
      <c r="P364" s="43">
        <v>1</v>
      </c>
      <c r="Q364" s="43">
        <v>0</v>
      </c>
      <c r="R364" s="35"/>
      <c r="S364" s="43">
        <v>1021</v>
      </c>
      <c r="T364" s="155" t="s">
        <v>68</v>
      </c>
      <c r="U364" s="35"/>
      <c r="V364" s="35"/>
      <c r="AH364" s="189">
        <f t="shared" si="37"/>
        <v>6.90458694814902</v>
      </c>
      <c r="AI364" s="189">
        <f t="shared" si="38"/>
        <v>6.855240365106215</v>
      </c>
      <c r="AJ364" s="189">
        <f t="shared" si="39"/>
        <v>6.7753403651062145</v>
      </c>
      <c r="AK364" s="189">
        <f t="shared" si="40"/>
        <v>1.4367263332455251</v>
      </c>
    </row>
    <row r="365" spans="1:37" ht="12.75">
      <c r="A365" s="128">
        <v>39439</v>
      </c>
      <c r="B365" s="91">
        <v>0.2</v>
      </c>
      <c r="C365" s="43">
        <v>0.1</v>
      </c>
      <c r="D365" s="43">
        <v>5.7</v>
      </c>
      <c r="E365" s="74">
        <v>-1.7</v>
      </c>
      <c r="F365" s="106">
        <f t="shared" si="35"/>
        <v>2</v>
      </c>
      <c r="G365" s="106">
        <f t="shared" si="41"/>
        <v>97.9868865791859</v>
      </c>
      <c r="H365" s="104">
        <f t="shared" si="36"/>
        <v>-0.07979706734461338</v>
      </c>
      <c r="I365" s="121">
        <v>-4.5</v>
      </c>
      <c r="J365" s="43">
        <v>8</v>
      </c>
      <c r="K365" s="38" t="s">
        <v>228</v>
      </c>
      <c r="L365" s="166"/>
      <c r="M365" s="35"/>
      <c r="N365" s="174">
        <v>10.4</v>
      </c>
      <c r="O365" s="35"/>
      <c r="P365" s="43">
        <v>0</v>
      </c>
      <c r="Q365" s="43">
        <v>0</v>
      </c>
      <c r="R365" s="35"/>
      <c r="S365" s="43">
        <v>1027</v>
      </c>
      <c r="T365" s="155" t="s">
        <v>69</v>
      </c>
      <c r="U365" s="35"/>
      <c r="V365" s="35"/>
      <c r="AH365" s="189">
        <f t="shared" si="37"/>
        <v>6.196393484898889</v>
      </c>
      <c r="AI365" s="189">
        <f t="shared" si="38"/>
        <v>6.1515530560479394</v>
      </c>
      <c r="AJ365" s="189">
        <f t="shared" si="39"/>
        <v>6.071653056047939</v>
      </c>
      <c r="AK365" s="189">
        <f t="shared" si="40"/>
        <v>-0.07979706734461338</v>
      </c>
    </row>
    <row r="366" spans="1:37" ht="12.75">
      <c r="A366" s="44">
        <v>39440</v>
      </c>
      <c r="B366" s="91">
        <v>7</v>
      </c>
      <c r="C366" s="43">
        <v>6.7</v>
      </c>
      <c r="D366" s="43">
        <v>9.7</v>
      </c>
      <c r="E366" s="74">
        <v>0.2</v>
      </c>
      <c r="F366" s="106">
        <f t="shared" si="35"/>
        <v>4.949999999999999</v>
      </c>
      <c r="G366" s="106">
        <f t="shared" si="41"/>
        <v>95.56575448294066</v>
      </c>
      <c r="H366" s="104">
        <f t="shared" si="36"/>
        <v>6.340994680137894</v>
      </c>
      <c r="I366" s="121">
        <v>-2.5</v>
      </c>
      <c r="J366" s="43">
        <v>8</v>
      </c>
      <c r="K366" s="38" t="s">
        <v>258</v>
      </c>
      <c r="L366" s="166"/>
      <c r="M366" s="35"/>
      <c r="N366" s="174">
        <v>24</v>
      </c>
      <c r="O366" s="35"/>
      <c r="P366" s="43">
        <v>11</v>
      </c>
      <c r="Q366" s="43">
        <v>0</v>
      </c>
      <c r="R366" s="35"/>
      <c r="S366" s="43">
        <v>1018</v>
      </c>
      <c r="T366" s="155" t="s">
        <v>70</v>
      </c>
      <c r="U366" s="35"/>
      <c r="V366" s="35"/>
      <c r="AH366" s="189">
        <f t="shared" si="37"/>
        <v>10.014043920115377</v>
      </c>
      <c r="AI366" s="189">
        <f t="shared" si="38"/>
        <v>9.809696626511307</v>
      </c>
      <c r="AJ366" s="189">
        <f t="shared" si="39"/>
        <v>9.569996626511308</v>
      </c>
      <c r="AK366" s="189">
        <f t="shared" si="40"/>
        <v>6.340994680137894</v>
      </c>
    </row>
    <row r="367" spans="1:37" ht="12.75">
      <c r="A367" s="44">
        <v>39441</v>
      </c>
      <c r="B367" s="91">
        <v>5.2</v>
      </c>
      <c r="C367" s="43">
        <v>5.1</v>
      </c>
      <c r="D367" s="43">
        <v>7.6</v>
      </c>
      <c r="E367" s="74">
        <v>5.2</v>
      </c>
      <c r="F367" s="106">
        <f t="shared" si="35"/>
        <v>6.4</v>
      </c>
      <c r="G367" s="106">
        <f t="shared" si="41"/>
        <v>98.40195016869939</v>
      </c>
      <c r="H367" s="104">
        <f t="shared" si="36"/>
        <v>4.9689445044106675</v>
      </c>
      <c r="I367" s="121">
        <v>3</v>
      </c>
      <c r="J367" s="43">
        <v>8</v>
      </c>
      <c r="K367" s="38" t="s">
        <v>228</v>
      </c>
      <c r="L367" s="166"/>
      <c r="M367" s="35"/>
      <c r="N367" s="174">
        <v>19</v>
      </c>
      <c r="O367" s="35"/>
      <c r="P367" s="43">
        <v>1</v>
      </c>
      <c r="Q367" s="43">
        <v>0</v>
      </c>
      <c r="R367" s="35"/>
      <c r="S367" s="43">
        <v>1011</v>
      </c>
      <c r="T367" s="155" t="s">
        <v>71</v>
      </c>
      <c r="U367" s="35"/>
      <c r="V367" s="35"/>
      <c r="AH367" s="189">
        <f t="shared" si="37"/>
        <v>8.842111842520199</v>
      </c>
      <c r="AI367" s="189">
        <f t="shared" si="38"/>
        <v>8.780710489137393</v>
      </c>
      <c r="AJ367" s="189">
        <f t="shared" si="39"/>
        <v>8.700810489137393</v>
      </c>
      <c r="AK367" s="189">
        <f t="shared" si="40"/>
        <v>4.9689445044106675</v>
      </c>
    </row>
    <row r="368" spans="1:37" ht="12.75">
      <c r="A368" s="44">
        <v>39442</v>
      </c>
      <c r="B368" s="91">
        <v>2.4</v>
      </c>
      <c r="C368" s="43">
        <v>2.3</v>
      </c>
      <c r="D368" s="43">
        <v>9.7</v>
      </c>
      <c r="E368" s="74">
        <v>1.3</v>
      </c>
      <c r="F368" s="106">
        <f t="shared" si="35"/>
        <v>5.5</v>
      </c>
      <c r="G368" s="106">
        <f t="shared" si="41"/>
        <v>98.18871380478777</v>
      </c>
      <c r="H368" s="104">
        <f t="shared" si="36"/>
        <v>2.1438372330729956</v>
      </c>
      <c r="I368" s="121">
        <v>-2.5</v>
      </c>
      <c r="J368" s="43">
        <v>7</v>
      </c>
      <c r="K368" s="38" t="s">
        <v>219</v>
      </c>
      <c r="L368" s="166"/>
      <c r="M368" s="35"/>
      <c r="N368" s="174">
        <v>18.3</v>
      </c>
      <c r="O368" s="35"/>
      <c r="P368" s="43">
        <v>0</v>
      </c>
      <c r="Q368" s="43">
        <v>0</v>
      </c>
      <c r="R368" s="35"/>
      <c r="S368" s="43">
        <v>1020</v>
      </c>
      <c r="T368" s="155" t="s">
        <v>72</v>
      </c>
      <c r="U368" s="35"/>
      <c r="V368" s="35"/>
      <c r="AH368" s="189">
        <f t="shared" si="37"/>
        <v>7.258895633275086</v>
      </c>
      <c r="AI368" s="189">
        <f t="shared" si="38"/>
        <v>7.207316258744711</v>
      </c>
      <c r="AJ368" s="189">
        <f t="shared" si="39"/>
        <v>7.12741625874471</v>
      </c>
      <c r="AK368" s="189">
        <f t="shared" si="40"/>
        <v>2.1438372330729956</v>
      </c>
    </row>
    <row r="369" spans="1:37" ht="12.75">
      <c r="A369" s="44">
        <v>39443</v>
      </c>
      <c r="B369" s="91">
        <v>9.7</v>
      </c>
      <c r="C369" s="43">
        <v>8.7</v>
      </c>
      <c r="D369" s="43">
        <v>11.9</v>
      </c>
      <c r="E369" s="74">
        <v>2.4</v>
      </c>
      <c r="F369" s="106">
        <f t="shared" si="35"/>
        <v>7.15</v>
      </c>
      <c r="G369" s="106">
        <f t="shared" si="41"/>
        <v>86.83703473154155</v>
      </c>
      <c r="H369" s="104">
        <f t="shared" si="36"/>
        <v>7.616035727334992</v>
      </c>
      <c r="I369" s="121">
        <v>0.5</v>
      </c>
      <c r="J369" s="43">
        <v>8</v>
      </c>
      <c r="K369" s="38" t="s">
        <v>259</v>
      </c>
      <c r="L369" s="166"/>
      <c r="M369" s="35"/>
      <c r="N369" s="174">
        <v>28.4</v>
      </c>
      <c r="O369" s="35"/>
      <c r="P369" s="43">
        <v>0</v>
      </c>
      <c r="Q369" s="43">
        <v>0</v>
      </c>
      <c r="R369" s="35"/>
      <c r="S369" s="43">
        <v>1019</v>
      </c>
      <c r="T369" s="155" t="s">
        <v>73</v>
      </c>
      <c r="U369" s="35"/>
      <c r="V369" s="35"/>
      <c r="AH369" s="189">
        <f t="shared" si="37"/>
        <v>12.028809601738768</v>
      </c>
      <c r="AI369" s="189">
        <f t="shared" si="38"/>
        <v>11.244461571652899</v>
      </c>
      <c r="AJ369" s="189">
        <f t="shared" si="39"/>
        <v>10.4454615716529</v>
      </c>
      <c r="AK369" s="189">
        <f t="shared" si="40"/>
        <v>7.616035727334992</v>
      </c>
    </row>
    <row r="370" spans="1:37" ht="12.75">
      <c r="A370" s="44">
        <v>39444</v>
      </c>
      <c r="B370" s="91">
        <v>10.4</v>
      </c>
      <c r="C370" s="43">
        <v>8.4</v>
      </c>
      <c r="D370" s="43">
        <v>10.9</v>
      </c>
      <c r="E370" s="74">
        <v>9.7</v>
      </c>
      <c r="F370" s="106">
        <f t="shared" si="35"/>
        <v>10.3</v>
      </c>
      <c r="G370" s="106">
        <f t="shared" si="41"/>
        <v>74.72647501002658</v>
      </c>
      <c r="H370" s="104">
        <f t="shared" si="36"/>
        <v>6.11246248589972</v>
      </c>
      <c r="I370" s="121">
        <v>7.5</v>
      </c>
      <c r="J370" s="43">
        <v>8</v>
      </c>
      <c r="K370" s="38" t="s">
        <v>259</v>
      </c>
      <c r="L370" s="166"/>
      <c r="M370" s="35"/>
      <c r="N370" s="174">
        <v>38</v>
      </c>
      <c r="O370" s="35"/>
      <c r="P370" s="43">
        <v>7</v>
      </c>
      <c r="Q370" s="43">
        <v>0</v>
      </c>
      <c r="R370" s="35"/>
      <c r="S370" s="43">
        <v>1013</v>
      </c>
      <c r="T370" s="155" t="s">
        <v>74</v>
      </c>
      <c r="U370" s="35"/>
      <c r="V370" s="35"/>
      <c r="AH370" s="189">
        <f t="shared" si="37"/>
        <v>12.606128038469452</v>
      </c>
      <c r="AI370" s="189">
        <f t="shared" si="38"/>
        <v>11.018115118398828</v>
      </c>
      <c r="AJ370" s="189">
        <f t="shared" si="39"/>
        <v>9.420115118398828</v>
      </c>
      <c r="AK370" s="189">
        <f t="shared" si="40"/>
        <v>6.11246248589972</v>
      </c>
    </row>
    <row r="371" spans="1:37" ht="12.75">
      <c r="A371" s="44">
        <v>39445</v>
      </c>
      <c r="B371" s="91">
        <v>4.4</v>
      </c>
      <c r="C371" s="43">
        <v>2.9</v>
      </c>
      <c r="D371" s="43">
        <v>8.2</v>
      </c>
      <c r="E371" s="74">
        <v>4.3</v>
      </c>
      <c r="F371" s="106">
        <f t="shared" si="35"/>
        <v>6.25</v>
      </c>
      <c r="G371" s="106">
        <f t="shared" si="41"/>
        <v>75.62449705021346</v>
      </c>
      <c r="H371" s="104">
        <f t="shared" si="36"/>
        <v>0.4794065699304646</v>
      </c>
      <c r="I371" s="121">
        <v>2</v>
      </c>
      <c r="J371" s="43">
        <v>1</v>
      </c>
      <c r="K371" s="38" t="s">
        <v>260</v>
      </c>
      <c r="L371" s="166"/>
      <c r="M371" s="35"/>
      <c r="N371" s="174">
        <v>33.6</v>
      </c>
      <c r="O371" s="35"/>
      <c r="P371" s="43">
        <v>2</v>
      </c>
      <c r="Q371" s="43">
        <v>0</v>
      </c>
      <c r="R371" s="35"/>
      <c r="S371" s="43">
        <v>1005</v>
      </c>
      <c r="T371" s="155" t="s">
        <v>75</v>
      </c>
      <c r="U371" s="35"/>
      <c r="V371" s="35"/>
      <c r="AH371" s="189">
        <f t="shared" si="37"/>
        <v>8.36133472135519</v>
      </c>
      <c r="AI371" s="189">
        <f t="shared" si="38"/>
        <v>7.52171732970973</v>
      </c>
      <c r="AJ371" s="189">
        <f t="shared" si="39"/>
        <v>6.32321732970973</v>
      </c>
      <c r="AK371" s="189">
        <f t="shared" si="40"/>
        <v>0.4794065699304646</v>
      </c>
    </row>
    <row r="372" spans="1:37" ht="12.75">
      <c r="A372" s="44">
        <v>39446</v>
      </c>
      <c r="B372" s="91">
        <v>6.1</v>
      </c>
      <c r="C372" s="43">
        <v>5</v>
      </c>
      <c r="D372" s="43">
        <v>8</v>
      </c>
      <c r="E372" s="74">
        <v>4.4</v>
      </c>
      <c r="F372" s="106">
        <f t="shared" si="35"/>
        <v>6.2</v>
      </c>
      <c r="G372" s="106">
        <f t="shared" si="41"/>
        <v>83.30625197080501</v>
      </c>
      <c r="H372" s="104">
        <f t="shared" si="36"/>
        <v>3.486665163212834</v>
      </c>
      <c r="I372" s="121">
        <v>2.5</v>
      </c>
      <c r="J372" s="43">
        <v>8</v>
      </c>
      <c r="K372" s="38" t="s">
        <v>228</v>
      </c>
      <c r="L372" s="166"/>
      <c r="M372" s="35"/>
      <c r="N372" s="174">
        <v>13.4</v>
      </c>
      <c r="O372" s="35"/>
      <c r="P372" s="43">
        <v>0</v>
      </c>
      <c r="Q372" s="43">
        <v>0</v>
      </c>
      <c r="R372" s="35"/>
      <c r="S372" s="43">
        <v>1025</v>
      </c>
      <c r="T372" s="155" t="s">
        <v>76</v>
      </c>
      <c r="U372" s="35"/>
      <c r="V372" s="35"/>
      <c r="AH372" s="189">
        <f t="shared" si="37"/>
        <v>9.41200153393066</v>
      </c>
      <c r="AI372" s="189">
        <f t="shared" si="38"/>
        <v>8.719685713352307</v>
      </c>
      <c r="AJ372" s="189">
        <f t="shared" si="39"/>
        <v>7.840785713352307</v>
      </c>
      <c r="AK372" s="189">
        <f t="shared" si="40"/>
        <v>3.486665163212834</v>
      </c>
    </row>
    <row r="373" spans="1:37" ht="12.75">
      <c r="A373" s="45">
        <v>39447</v>
      </c>
      <c r="B373" s="91">
        <v>5.4</v>
      </c>
      <c r="C373" s="43">
        <v>5.3</v>
      </c>
      <c r="D373" s="43">
        <v>8.1</v>
      </c>
      <c r="E373" s="74">
        <v>4.2</v>
      </c>
      <c r="F373" s="106">
        <f t="shared" si="35"/>
        <v>6.15</v>
      </c>
      <c r="G373" s="106">
        <f t="shared" si="41"/>
        <v>98.41557366858534</v>
      </c>
      <c r="H373" s="104">
        <f t="shared" si="36"/>
        <v>5.170553024829862</v>
      </c>
      <c r="I373" s="121">
        <v>-1</v>
      </c>
      <c r="J373" s="43">
        <v>8</v>
      </c>
      <c r="K373" s="38" t="s">
        <v>257</v>
      </c>
      <c r="L373" s="166"/>
      <c r="M373" s="35"/>
      <c r="N373" s="174">
        <v>13.4</v>
      </c>
      <c r="O373" s="35"/>
      <c r="P373" s="43">
        <v>0</v>
      </c>
      <c r="Q373" s="43">
        <v>0</v>
      </c>
      <c r="R373" s="35"/>
      <c r="S373" s="43">
        <v>1027</v>
      </c>
      <c r="T373" s="155" t="s">
        <v>77</v>
      </c>
      <c r="U373" s="35"/>
      <c r="V373" s="35"/>
      <c r="AH373" s="189">
        <f t="shared" si="37"/>
        <v>8.966052258259293</v>
      </c>
      <c r="AI373" s="189">
        <f t="shared" si="38"/>
        <v>8.903891765391034</v>
      </c>
      <c r="AJ373" s="189">
        <f t="shared" si="39"/>
        <v>8.823991765391034</v>
      </c>
      <c r="AK373" s="189">
        <f t="shared" si="40"/>
        <v>5.170553024829862</v>
      </c>
    </row>
    <row r="374" spans="2:20" s="46" customFormat="1" ht="12.75">
      <c r="B374" s="94"/>
      <c r="C374" s="99"/>
      <c r="D374" s="99"/>
      <c r="E374" s="140"/>
      <c r="F374" s="99"/>
      <c r="G374" s="99"/>
      <c r="H374" s="99"/>
      <c r="I374" s="123"/>
      <c r="K374" s="192"/>
      <c r="L374" s="110"/>
      <c r="N374" s="177"/>
      <c r="P374" s="162">
        <f>SUM(P9:P373)</f>
        <v>661</v>
      </c>
      <c r="S374" s="99"/>
      <c r="T374" s="157"/>
    </row>
    <row r="375" spans="2:16" ht="12.75">
      <c r="B375" s="38" t="s">
        <v>251</v>
      </c>
      <c r="D375" s="43" t="s">
        <v>267</v>
      </c>
      <c r="E375" s="42" t="s">
        <v>266</v>
      </c>
      <c r="F375" s="41" t="s">
        <v>268</v>
      </c>
      <c r="I375" s="124" t="s">
        <v>250</v>
      </c>
      <c r="J375" t="s">
        <v>273</v>
      </c>
      <c r="P375" s="38" t="s">
        <v>252</v>
      </c>
    </row>
    <row r="376" spans="2:16" ht="12.75">
      <c r="B376" s="43">
        <f>COUNTIF(B9:B373,"&lt;0")</f>
        <v>18</v>
      </c>
      <c r="D376" s="43">
        <f>COUNTIF(D9:D373,"&lt;0")</f>
        <v>0</v>
      </c>
      <c r="E376" s="74">
        <f>COUNTIF(E9:E373,"&lt;0")</f>
        <v>36</v>
      </c>
      <c r="F376" s="42">
        <f>SUM(F9:F373)/365</f>
        <v>10.440000000000007</v>
      </c>
      <c r="I376" s="125">
        <f>COUNTIF(I9:I373,"&lt;0")</f>
        <v>89</v>
      </c>
      <c r="J376" s="38">
        <f>SUM(J9:J373)/365/8*100</f>
        <v>46.09589041095891</v>
      </c>
      <c r="P376" s="37">
        <f>COUNTIF(P9:P373,"&gt;0")</f>
        <v>126</v>
      </c>
    </row>
    <row r="377" ht="12.75">
      <c r="P377" s="39" t="s">
        <v>253</v>
      </c>
    </row>
    <row r="378" ht="12.75">
      <c r="P378" s="37">
        <f>COUNTIF(P9:P373,"&gt;0.9")</f>
        <v>126</v>
      </c>
    </row>
    <row r="379" spans="11:16" ht="12.75">
      <c r="K379" s="187"/>
      <c r="L379" s="180">
        <f>COUNTIF(K9:K373,"=N")</f>
        <v>2</v>
      </c>
      <c r="P379" s="79" t="s">
        <v>303</v>
      </c>
    </row>
    <row r="380" spans="11:16" ht="12.75">
      <c r="K380" s="187"/>
      <c r="L380" s="180">
        <f>COUNTIF(K9:K373,"=NNE")</f>
        <v>5</v>
      </c>
      <c r="P380" s="7">
        <f>COUNTIF(P9:P373,"&gt;0.1")</f>
        <v>126</v>
      </c>
    </row>
    <row r="381" spans="11:12" ht="12.75">
      <c r="K381" s="187"/>
      <c r="L381" s="180">
        <f>COUNTIF(K9:K373,"=NNW")</f>
        <v>2</v>
      </c>
    </row>
    <row r="382" spans="11:12" ht="12.75">
      <c r="K382" s="188" t="s">
        <v>255</v>
      </c>
      <c r="L382" s="178">
        <f>SUM(L379:L381)</f>
        <v>9</v>
      </c>
    </row>
    <row r="383" spans="11:12" ht="12.75">
      <c r="K383" s="188" t="s">
        <v>256</v>
      </c>
      <c r="L383" s="178">
        <f>COUNTIF(K9:K373,"=NE")</f>
        <v>15</v>
      </c>
    </row>
    <row r="384" spans="11:12" ht="12.75">
      <c r="K384" s="187"/>
      <c r="L384" s="18"/>
    </row>
    <row r="385" spans="11:12" ht="12.75">
      <c r="K385" s="187"/>
      <c r="L385" s="180">
        <f>COUNTIF(K9:K373,"=E")</f>
        <v>10</v>
      </c>
    </row>
    <row r="386" spans="11:12" ht="12.75">
      <c r="K386" s="187"/>
      <c r="L386" s="180">
        <f>COUNTIF(K9:K373,"=ENE")</f>
        <v>8</v>
      </c>
    </row>
    <row r="387" spans="11:12" ht="12.75">
      <c r="K387" s="187"/>
      <c r="L387" s="180">
        <f>COUNTIF(K9:K373,"=ESE")</f>
        <v>8</v>
      </c>
    </row>
    <row r="388" spans="11:12" ht="12.75">
      <c r="K388" s="188" t="s">
        <v>257</v>
      </c>
      <c r="L388" s="178">
        <f>SUM(L385:L387)</f>
        <v>26</v>
      </c>
    </row>
    <row r="389" spans="11:12" ht="12.75">
      <c r="K389" s="188" t="s">
        <v>258</v>
      </c>
      <c r="L389" s="178">
        <f>COUNTIF(K9:K373,"=SE")</f>
        <v>11</v>
      </c>
    </row>
    <row r="390" spans="11:12" ht="12.75">
      <c r="K390" s="187"/>
      <c r="L390" s="18"/>
    </row>
    <row r="391" spans="11:12" ht="12.75">
      <c r="K391" s="187"/>
      <c r="L391" s="180">
        <f>COUNTIF(K9:K373,"=S")</f>
        <v>7</v>
      </c>
    </row>
    <row r="392" spans="11:12" ht="12.75">
      <c r="K392" s="187"/>
      <c r="L392" s="180">
        <f>COUNTIF(K9:K373,"=SSE")</f>
        <v>5</v>
      </c>
    </row>
    <row r="393" spans="11:12" ht="12.75">
      <c r="K393" s="187"/>
      <c r="L393" s="180">
        <f>COUNTIF(K9:K373,"=SSW")</f>
        <v>20</v>
      </c>
    </row>
    <row r="394" spans="11:12" ht="12.75">
      <c r="K394" s="188" t="s">
        <v>259</v>
      </c>
      <c r="L394" s="178">
        <f>SUM(L391:L393)</f>
        <v>32</v>
      </c>
    </row>
    <row r="395" spans="11:12" ht="12.75">
      <c r="K395" s="188" t="s">
        <v>260</v>
      </c>
      <c r="L395" s="178">
        <f>COUNTIF(K9:K373,"=SW")</f>
        <v>29</v>
      </c>
    </row>
    <row r="396" spans="11:12" ht="12.75">
      <c r="K396" s="187"/>
      <c r="L396" s="18"/>
    </row>
    <row r="397" spans="11:12" ht="12.75">
      <c r="K397" s="187"/>
      <c r="L397" s="180">
        <f>COUNTIF(K9:K373,"=W")</f>
        <v>16</v>
      </c>
    </row>
    <row r="398" spans="11:12" ht="12.75">
      <c r="K398" s="187"/>
      <c r="L398" s="180">
        <f>COUNTIF(K9:K373,"=WSW")</f>
        <v>11</v>
      </c>
    </row>
    <row r="399" spans="11:12" ht="12.75">
      <c r="K399" s="187"/>
      <c r="L399" s="180">
        <f>COUNTIF(K9:K373,"=WNW")</f>
        <v>4</v>
      </c>
    </row>
    <row r="400" spans="11:12" ht="12.75">
      <c r="K400" s="188" t="s">
        <v>261</v>
      </c>
      <c r="L400" s="178">
        <f>SUM(L397:L399)</f>
        <v>31</v>
      </c>
    </row>
    <row r="401" spans="11:12" ht="12.75">
      <c r="K401" s="188" t="s">
        <v>262</v>
      </c>
      <c r="L401" s="178">
        <f>COUNTIF(K9:K373,"=NW")</f>
        <v>4</v>
      </c>
    </row>
  </sheetData>
  <sheetProtection password="CB5B" sheet="1" objects="1" scenarios="1"/>
  <conditionalFormatting sqref="D9:D67">
    <cfRule type="cellIs" priority="1" dxfId="0" operator="between" stopIfTrue="1">
      <formula>0</formula>
      <formula>4.9</formula>
    </cfRule>
    <cfRule type="cellIs" priority="2" dxfId="1" operator="between" stopIfTrue="1">
      <formula>5</formula>
      <formula>9.9</formula>
    </cfRule>
    <cfRule type="cellIs" priority="3" dxfId="2" operator="between" stopIfTrue="1">
      <formula>10</formula>
      <formula>14.9</formula>
    </cfRule>
  </conditionalFormatting>
  <conditionalFormatting sqref="E282:E373 E9:E98">
    <cfRule type="cellIs" priority="4" dxfId="3" operator="between" stopIfTrue="1">
      <formula>-4.9</formula>
      <formula>-0.1</formula>
    </cfRule>
    <cfRule type="cellIs" priority="5" dxfId="4" operator="between" stopIfTrue="1">
      <formula>0</formula>
      <formula>4.9</formula>
    </cfRule>
    <cfRule type="cellIs" priority="6" dxfId="1" operator="between" stopIfTrue="1">
      <formula>5</formula>
      <formula>9.9</formula>
    </cfRule>
  </conditionalFormatting>
  <conditionalFormatting sqref="D282:D312 E129:E251 D68:D128">
    <cfRule type="cellIs" priority="7" dxfId="1" operator="between" stopIfTrue="1">
      <formula>5</formula>
      <formula>9.9</formula>
    </cfRule>
    <cfRule type="cellIs" priority="8" dxfId="2" operator="between" stopIfTrue="1">
      <formula>10</formula>
      <formula>14.9</formula>
    </cfRule>
    <cfRule type="cellIs" priority="9" dxfId="5" operator="between" stopIfTrue="1">
      <formula>15</formula>
      <formula>20.9</formula>
    </cfRule>
  </conditionalFormatting>
  <conditionalFormatting sqref="D313:D373 E252:E281 E99:E128">
    <cfRule type="cellIs" priority="10" dxfId="4" operator="between" stopIfTrue="1">
      <formula>0</formula>
      <formula>4.9</formula>
    </cfRule>
    <cfRule type="cellIs" priority="11" dxfId="1" operator="between" stopIfTrue="1">
      <formula>5</formula>
      <formula>9.9</formula>
    </cfRule>
    <cfRule type="cellIs" priority="12" dxfId="2" operator="between" stopIfTrue="1">
      <formula>10</formula>
      <formula>14.9</formula>
    </cfRule>
  </conditionalFormatting>
  <conditionalFormatting sqref="D252:D281">
    <cfRule type="cellIs" priority="13" dxfId="2" operator="between" stopIfTrue="1">
      <formula>10</formula>
      <formula>14.9</formula>
    </cfRule>
    <cfRule type="cellIs" priority="14" dxfId="5" operator="between" stopIfTrue="1">
      <formula>15</formula>
      <formula>20.9</formula>
    </cfRule>
    <cfRule type="cellIs" priority="15" dxfId="6" operator="between" stopIfTrue="1">
      <formula>21</formula>
      <formula>24.9</formula>
    </cfRule>
  </conditionalFormatting>
  <conditionalFormatting sqref="D129:D159">
    <cfRule type="cellIs" priority="16" dxfId="2" operator="between" stopIfTrue="1">
      <formula>10</formula>
      <formula>14.9</formula>
    </cfRule>
    <cfRule type="cellIs" priority="17" dxfId="5" operator="between" stopIfTrue="1">
      <formula>14.9</formula>
      <formula>20.9</formula>
    </cfRule>
    <cfRule type="cellIs" priority="18" dxfId="6" operator="between" stopIfTrue="1">
      <formula>21</formula>
      <formula>24.9</formula>
    </cfRule>
  </conditionalFormatting>
  <conditionalFormatting sqref="D160:D251">
    <cfRule type="cellIs" priority="19" dxfId="5" operator="between" stopIfTrue="1">
      <formula>15</formula>
      <formula>20.9</formula>
    </cfRule>
    <cfRule type="cellIs" priority="20" dxfId="6" operator="between" stopIfTrue="1">
      <formula>21</formula>
      <formula>24.9</formula>
    </cfRule>
    <cfRule type="cellIs" priority="21" dxfId="7" operator="between" stopIfTrue="1">
      <formula>25</formula>
      <formula>29.9</formula>
    </cfRule>
  </conditionalFormatting>
  <conditionalFormatting sqref="P9:P373">
    <cfRule type="cellIs" priority="22" dxfId="8" operator="between" stopIfTrue="1">
      <formula>0.1</formula>
      <formula>99</formula>
    </cfRule>
  </conditionalFormatting>
  <printOptions/>
  <pageMargins left="0.75" right="0.75" top="1" bottom="1" header="0.5" footer="0.5"/>
  <pageSetup horizontalDpi="200" verticalDpi="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Paul</cp:lastModifiedBy>
  <dcterms:created xsi:type="dcterms:W3CDTF">2007-07-24T12:34:04Z</dcterms:created>
  <dcterms:modified xsi:type="dcterms:W3CDTF">2009-05-08T15:21:57Z</dcterms:modified>
  <cp:category/>
  <cp:version/>
  <cp:contentType/>
  <cp:contentStatus/>
</cp:coreProperties>
</file>